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1583140\Documents\Mis Documentos\George Mindermann\"/>
    </mc:Choice>
  </mc:AlternateContent>
  <xr:revisionPtr revIDLastSave="0" documentId="13_ncr:1_{A1AC1B66-5F87-4BA1-A640-659AA489847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vtad" sheetId="1" r:id="rId1"/>
    <sheet name="Reglas" sheetId="2" r:id="rId2"/>
  </sheets>
  <definedNames>
    <definedName name="_xlnm._FilterDatabase" localSheetId="0" hidden="1">vtad!$C$10:$M$72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2" i="2" l="1"/>
  <c r="D62" i="2"/>
  <c r="C59" i="2"/>
  <c r="E71" i="2"/>
  <c r="E72" i="2" s="1"/>
  <c r="E73" i="2" s="1"/>
  <c r="E74" i="2" s="1"/>
  <c r="E75" i="2" s="1"/>
  <c r="E76" i="2" s="1"/>
  <c r="E77" i="2" s="1"/>
  <c r="E78" i="2" s="1"/>
  <c r="D71" i="2"/>
  <c r="D72" i="2" s="1"/>
  <c r="D73" i="2" s="1"/>
  <c r="D74" i="2" s="1"/>
  <c r="D75" i="2" s="1"/>
  <c r="D76" i="2" s="1"/>
  <c r="D77" i="2" s="1"/>
  <c r="D78" i="2" s="1"/>
  <c r="C71" i="2"/>
  <c r="C72" i="2" s="1"/>
  <c r="C73" i="2" s="1"/>
  <c r="C74" i="2" s="1"/>
  <c r="C75" i="2" s="1"/>
  <c r="C76" i="2" s="1"/>
  <c r="C77" i="2" s="1"/>
  <c r="C78" i="2" s="1"/>
  <c r="E44" i="2"/>
  <c r="K44" i="2" s="1"/>
  <c r="C53" i="2"/>
  <c r="C57" i="2" s="1"/>
  <c r="C55" i="2"/>
  <c r="C54" i="2"/>
  <c r="AF13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C58" i="2" l="1"/>
  <c r="C56" i="2" s="1"/>
  <c r="D56" i="2" s="1"/>
  <c r="E56" i="2" s="1"/>
  <c r="F44" i="2"/>
  <c r="G44" i="2"/>
  <c r="H44" i="2"/>
  <c r="I44" i="2"/>
  <c r="J44" i="2"/>
  <c r="C52" i="2"/>
  <c r="B62" i="2" s="1"/>
  <c r="AF30" i="1"/>
  <c r="AF15" i="1"/>
  <c r="AF23" i="1"/>
  <c r="AF16" i="1"/>
  <c r="AF24" i="1"/>
  <c r="AF18" i="1"/>
  <c r="AF27" i="1"/>
  <c r="AF17" i="1"/>
  <c r="AF25" i="1"/>
  <c r="AF26" i="1"/>
  <c r="AF19" i="1"/>
  <c r="AF28" i="1"/>
  <c r="AF21" i="1"/>
  <c r="AF29" i="1"/>
  <c r="AF20" i="1"/>
  <c r="AF14" i="1"/>
  <c r="AF22" i="1"/>
  <c r="D52" i="2" l="1"/>
  <c r="AA3" i="1"/>
  <c r="Z3" i="1"/>
  <c r="Y3" i="1"/>
  <c r="U3" i="1"/>
  <c r="T3" i="1"/>
  <c r="S3" i="1"/>
  <c r="R3" i="1"/>
  <c r="Q3" i="1"/>
  <c r="K7" i="1"/>
  <c r="J7" i="1"/>
  <c r="I7" i="1"/>
  <c r="H7" i="1"/>
  <c r="G7" i="1"/>
  <c r="F7" i="1"/>
  <c r="K6" i="1"/>
  <c r="J6" i="1"/>
  <c r="I6" i="1"/>
  <c r="H6" i="1"/>
  <c r="G6" i="1"/>
  <c r="F6" i="1"/>
  <c r="K5" i="1"/>
  <c r="J5" i="1"/>
  <c r="I5" i="1"/>
  <c r="H5" i="1"/>
  <c r="G5" i="1"/>
  <c r="F5" i="1"/>
  <c r="K4" i="1"/>
  <c r="J4" i="1"/>
  <c r="I4" i="1"/>
  <c r="H4" i="1"/>
  <c r="G4" i="1"/>
  <c r="F4" i="1"/>
  <c r="K3" i="1"/>
  <c r="J3" i="1"/>
  <c r="I3" i="1"/>
  <c r="H3" i="1"/>
  <c r="AA7" i="1"/>
  <c r="Z7" i="1"/>
  <c r="Y7" i="1"/>
  <c r="T7" i="1"/>
  <c r="S7" i="1"/>
  <c r="R7" i="1"/>
  <c r="Q7" i="1"/>
  <c r="AA6" i="1"/>
  <c r="Z6" i="1"/>
  <c r="Y6" i="1"/>
  <c r="T6" i="1"/>
  <c r="S6" i="1"/>
  <c r="R6" i="1"/>
  <c r="Q6" i="1"/>
  <c r="B6" i="1"/>
  <c r="AA5" i="1"/>
  <c r="Z5" i="1"/>
  <c r="Y5" i="1"/>
  <c r="T5" i="1"/>
  <c r="S5" i="1"/>
  <c r="R5" i="1"/>
  <c r="Q5" i="1"/>
  <c r="AA4" i="1"/>
  <c r="Z4" i="1"/>
  <c r="Y4" i="1"/>
  <c r="T4" i="1"/>
  <c r="S4" i="1"/>
  <c r="R4" i="1"/>
  <c r="Q4" i="1"/>
  <c r="G3" i="1"/>
  <c r="F3" i="1"/>
  <c r="X1" i="1"/>
  <c r="AX1" i="1" s="1"/>
  <c r="P1" i="1"/>
  <c r="AP1" i="1" s="1"/>
  <c r="E1" i="1"/>
  <c r="AH1" i="1" s="1"/>
  <c r="E52" i="2" l="1"/>
  <c r="B64" i="2" s="1"/>
  <c r="B66" i="2"/>
  <c r="Q8" i="1"/>
  <c r="F8" i="1"/>
  <c r="I8" i="1"/>
  <c r="U6" i="1"/>
  <c r="G8" i="1"/>
  <c r="H8" i="1"/>
  <c r="K8" i="1"/>
  <c r="U4" i="1"/>
  <c r="U7" i="1"/>
  <c r="U5" i="1"/>
  <c r="S8" i="1"/>
  <c r="T8" i="1"/>
  <c r="Z8" i="1"/>
  <c r="Y8" i="1"/>
  <c r="J8" i="1"/>
  <c r="AA8" i="1"/>
  <c r="R8" i="1"/>
  <c r="C42" i="2" l="1"/>
  <c r="C46" i="2"/>
  <c r="AY4" i="1" a="1"/>
  <c r="AY4" i="1" s="1"/>
  <c r="BC4" i="1" a="1"/>
  <c r="BC4" i="1" s="1"/>
  <c r="AZ3" i="1" a="1"/>
  <c r="AZ3" i="1" s="1"/>
  <c r="AY3" i="1" a="1"/>
  <c r="AY3" i="1" s="1"/>
  <c r="BB4" i="1" a="1"/>
  <c r="BB4" i="1" s="1"/>
  <c r="BD5" i="1" a="1"/>
  <c r="BD5" i="1" s="1"/>
  <c r="BA4" i="1" a="1"/>
  <c r="BA4" i="1" s="1"/>
  <c r="BC5" i="1" a="1"/>
  <c r="BC5" i="1" s="1"/>
  <c r="AZ4" i="1" a="1"/>
  <c r="AZ4" i="1" s="1"/>
  <c r="BB5" i="1" a="1"/>
  <c r="BB5" i="1" s="1"/>
  <c r="BD3" i="1" a="1"/>
  <c r="BD3" i="1" s="1"/>
  <c r="BA5" i="1" a="1"/>
  <c r="BA5" i="1" s="1"/>
  <c r="BC3" i="1" a="1"/>
  <c r="BC3" i="1" s="1"/>
  <c r="AZ5" i="1" a="1"/>
  <c r="AZ5" i="1" s="1"/>
  <c r="BB3" i="1" a="1"/>
  <c r="BB3" i="1" s="1"/>
  <c r="AY5" i="1" a="1"/>
  <c r="AY5" i="1" s="1"/>
  <c r="BD4" i="1" a="1"/>
  <c r="BD4" i="1" s="1"/>
  <c r="BA3" i="1" a="1"/>
  <c r="BA3" i="1" s="1"/>
  <c r="AK8" i="1" a="1"/>
  <c r="AK8" i="1" s="1"/>
  <c r="AJ7" i="1" a="1"/>
  <c r="AJ7" i="1" s="1"/>
  <c r="AL3" i="1" a="1"/>
  <c r="AL3" i="1" s="1"/>
  <c r="AJ3" i="1" a="1"/>
  <c r="AJ3" i="1" s="1"/>
  <c r="AJ8" i="1" a="1"/>
  <c r="AJ8" i="1" s="1"/>
  <c r="AN5" i="1" a="1"/>
  <c r="AN5" i="1" s="1"/>
  <c r="AI8" i="1" a="1"/>
  <c r="AI8" i="1" s="1"/>
  <c r="AI7" i="1" a="1"/>
  <c r="AI7" i="1" s="1"/>
  <c r="AL4" i="1" a="1"/>
  <c r="AL4" i="1" s="1"/>
  <c r="AJ4" i="1" a="1"/>
  <c r="AJ4" i="1" s="1"/>
  <c r="AN7" i="1" a="1"/>
  <c r="AN7" i="1" s="1"/>
  <c r="AN6" i="1" a="1"/>
  <c r="AN6" i="1" s="1"/>
  <c r="AM5" i="1" a="1"/>
  <c r="AM5" i="1" s="1"/>
  <c r="AK4" i="1" a="1"/>
  <c r="AK4" i="1" s="1"/>
  <c r="AN8" i="1" a="1"/>
  <c r="AN8" i="1" s="1"/>
  <c r="AM6" i="1" a="1"/>
  <c r="AM6" i="1" s="1"/>
  <c r="AM8" i="1" a="1"/>
  <c r="AM8" i="1" s="1"/>
  <c r="AM7" i="1" a="1"/>
  <c r="AM7" i="1" s="1"/>
  <c r="AL6" i="1" a="1"/>
  <c r="AL6" i="1" s="1"/>
  <c r="AK5" i="1" a="1"/>
  <c r="AK5" i="1" s="1"/>
  <c r="AI4" i="1" a="1"/>
  <c r="AI4" i="1" s="1"/>
  <c r="AL8" i="1" a="1"/>
  <c r="AL8" i="1" s="1"/>
  <c r="AL7" i="1" a="1"/>
  <c r="AL7" i="1" s="1"/>
  <c r="AK6" i="1" a="1"/>
  <c r="AK6" i="1" s="1"/>
  <c r="AJ5" i="1" a="1"/>
  <c r="AJ5" i="1" s="1"/>
  <c r="AN3" i="1" a="1"/>
  <c r="AN3" i="1" s="1"/>
  <c r="AK3" i="1" a="1"/>
  <c r="AK3" i="1" s="1"/>
  <c r="AI3" i="1" a="1"/>
  <c r="AI3" i="1" s="1"/>
  <c r="AK7" i="1" a="1"/>
  <c r="AK7" i="1" s="1"/>
  <c r="AJ6" i="1" a="1"/>
  <c r="AJ6" i="1" s="1"/>
  <c r="AI5" i="1" a="1"/>
  <c r="AI5" i="1" s="1"/>
  <c r="AM3" i="1" a="1"/>
  <c r="AM3" i="1" s="1"/>
  <c r="AI6" i="1" a="1"/>
  <c r="AI6" i="1" s="1"/>
  <c r="AN4" i="1" a="1"/>
  <c r="AN4" i="1" s="1"/>
  <c r="AM4" i="1" a="1"/>
  <c r="AM4" i="1" s="1"/>
  <c r="AL5" i="1" a="1"/>
  <c r="AL5" i="1" s="1"/>
  <c r="U8" i="1"/>
  <c r="AS7" i="1" s="1" a="1"/>
  <c r="AS7" i="1" s="1"/>
  <c r="C43" i="2" l="1"/>
  <c r="F71" i="2"/>
  <c r="F72" i="2" s="1"/>
  <c r="F73" i="2" s="1"/>
  <c r="F74" i="2" s="1"/>
  <c r="F75" i="2" s="1"/>
  <c r="F76" i="2" s="1"/>
  <c r="F77" i="2" s="1"/>
  <c r="F78" i="2" s="1"/>
  <c r="C47" i="2"/>
  <c r="I71" i="2"/>
  <c r="I72" i="2" s="1"/>
  <c r="I73" i="2" s="1"/>
  <c r="I74" i="2" s="1"/>
  <c r="I75" i="2" s="1"/>
  <c r="I76" i="2" s="1"/>
  <c r="I77" i="2" s="1"/>
  <c r="I78" i="2" s="1"/>
  <c r="AR6" i="1" a="1"/>
  <c r="AR6" i="1" s="1"/>
  <c r="AT7" i="1" a="1"/>
  <c r="AT7" i="1" s="1"/>
  <c r="AV3" i="1" a="1"/>
  <c r="AV3" i="1" s="1"/>
  <c r="AT4" i="1" a="1"/>
  <c r="AT4" i="1" s="1"/>
  <c r="AS6" i="1" a="1"/>
  <c r="AS6" i="1" s="1"/>
  <c r="AV7" i="1" a="1"/>
  <c r="AV7" i="1" s="1"/>
  <c r="AQ7" i="1" a="1"/>
  <c r="AQ7" i="1" s="1"/>
  <c r="AR3" i="1" a="1"/>
  <c r="AR3" i="1" s="1"/>
  <c r="AR5" i="1" a="1"/>
  <c r="AR5" i="1" s="1"/>
  <c r="AR4" i="1" a="1"/>
  <c r="AR4" i="1" s="1"/>
  <c r="AV5" i="1" a="1"/>
  <c r="AV5" i="1" s="1"/>
  <c r="AT3" i="1" a="1"/>
  <c r="AT3" i="1" s="1"/>
  <c r="AT6" i="1" a="1"/>
  <c r="AT6" i="1" s="1"/>
  <c r="AT5" i="1" a="1"/>
  <c r="AT5" i="1" s="1"/>
  <c r="AR7" i="1" a="1"/>
  <c r="AR7" i="1" s="1"/>
  <c r="AV4" i="1" a="1"/>
  <c r="AV4" i="1" s="1"/>
  <c r="AU7" i="1" a="1"/>
  <c r="AU7" i="1" s="1"/>
  <c r="AV6" i="1" a="1"/>
  <c r="AV6" i="1" s="1"/>
  <c r="AS3" i="1" a="1"/>
  <c r="AS3" i="1" s="1"/>
  <c r="AQ4" i="1" a="1"/>
  <c r="AQ4" i="1" s="1"/>
  <c r="AQ3" i="1" a="1"/>
  <c r="AQ3" i="1" s="1"/>
  <c r="AU4" i="1" a="1"/>
  <c r="AU4" i="1" s="1"/>
  <c r="AU3" i="1" a="1"/>
  <c r="AU3" i="1" s="1"/>
  <c r="AS5" i="1" a="1"/>
  <c r="AS5" i="1" s="1"/>
  <c r="AS4" i="1" a="1"/>
  <c r="AS4" i="1" s="1"/>
  <c r="AQ6" i="1" a="1"/>
  <c r="AQ6" i="1" s="1"/>
  <c r="AQ5" i="1" a="1"/>
  <c r="AQ5" i="1" s="1"/>
  <c r="AU6" i="1" a="1"/>
  <c r="AU6" i="1" s="1"/>
  <c r="AU5" i="1" a="1"/>
  <c r="AU5" i="1" s="1"/>
  <c r="C44" i="2" l="1"/>
  <c r="H71" i="2" s="1"/>
  <c r="H72" i="2" s="1"/>
  <c r="H73" i="2" s="1"/>
  <c r="H74" i="2" s="1"/>
  <c r="H75" i="2" s="1"/>
  <c r="H76" i="2" s="1"/>
  <c r="H77" i="2" s="1"/>
  <c r="H78" i="2" s="1"/>
  <c r="G71" i="2"/>
  <c r="G72" i="2" s="1"/>
  <c r="G73" i="2" s="1"/>
  <c r="G74" i="2" s="1"/>
  <c r="G75" i="2" s="1"/>
  <c r="G76" i="2" s="1"/>
  <c r="G77" i="2" s="1"/>
  <c r="G78" i="2" s="1"/>
  <c r="C48" i="2"/>
  <c r="K71" i="2" s="1"/>
  <c r="K72" i="2" s="1"/>
  <c r="K73" i="2" s="1"/>
  <c r="K74" i="2" s="1"/>
  <c r="K75" i="2" s="1"/>
  <c r="K76" i="2" s="1"/>
  <c r="K77" i="2" s="1"/>
  <c r="K78" i="2" s="1"/>
  <c r="J71" i="2"/>
  <c r="J72" i="2" s="1"/>
  <c r="J73" i="2" s="1"/>
  <c r="J74" i="2" s="1"/>
  <c r="J75" i="2" s="1"/>
  <c r="J76" i="2" s="1"/>
  <c r="J77" i="2" s="1"/>
  <c r="J7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J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elarvi :</t>
        </r>
        <r>
          <rPr>
            <sz val="9"/>
            <color indexed="81"/>
            <rFont val="Tahoma"/>
            <family val="2"/>
          </rPr>
          <t xml:space="preserve">
1: reached</t>
        </r>
      </text>
    </comment>
    <comment ref="M1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elarvi :</t>
        </r>
        <r>
          <rPr>
            <sz val="9"/>
            <color indexed="81"/>
            <rFont val="Tahoma"/>
            <family val="2"/>
          </rPr>
          <t xml:space="preserve">
1: reached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<sst xmlns="http://schemas.openxmlformats.org/spreadsheetml/2006/main" count="203" uniqueCount="101">
  <si>
    <t>Legend</t>
  </si>
  <si>
    <t>Level reached without reversion</t>
  </si>
  <si>
    <t>L1 = Long Level 1</t>
  </si>
  <si>
    <t xml:space="preserve"> </t>
  </si>
  <si>
    <t>L1</t>
  </si>
  <si>
    <t>L2</t>
  </si>
  <si>
    <t>S1</t>
  </si>
  <si>
    <t>S2</t>
  </si>
  <si>
    <t>Doble GAP</t>
  </si>
  <si>
    <t>Wide GAP</t>
  </si>
  <si>
    <t>Setup1</t>
  </si>
  <si>
    <t xml:space="preserve">    </t>
  </si>
  <si>
    <t>Setup 2</t>
  </si>
  <si>
    <t>Setup 3</t>
  </si>
  <si>
    <t>Setup 4</t>
  </si>
  <si>
    <t>Profit</t>
  </si>
  <si>
    <t>L2 = Long Level 2</t>
  </si>
  <si>
    <t>Num. of cases</t>
  </si>
  <si>
    <t>Breakeven</t>
  </si>
  <si>
    <t>S1 = Short Level 1</t>
  </si>
  <si>
    <t>Profits</t>
  </si>
  <si>
    <t>loss</t>
  </si>
  <si>
    <t>S2 = Short Level 2</t>
  </si>
  <si>
    <t>Breakevens</t>
  </si>
  <si>
    <t>Losses</t>
  </si>
  <si>
    <t>Exceptions</t>
  </si>
  <si>
    <t>Win ratio</t>
  </si>
  <si>
    <t>SETUP1</t>
  </si>
  <si>
    <t>date</t>
  </si>
  <si>
    <t>vdax-new (day before)</t>
  </si>
  <si>
    <t>Monster GAP</t>
  </si>
  <si>
    <t>LS</t>
  </si>
  <si>
    <t>SS</t>
  </si>
  <si>
    <t>SETUP2</t>
  </si>
  <si>
    <t>SETUP3</t>
  </si>
  <si>
    <t>SETUP4</t>
  </si>
  <si>
    <t>SETUP5</t>
  </si>
  <si>
    <t>Comments</t>
  </si>
  <si>
    <t>Setup 4 was not triggered because the dow was trading above 1%</t>
  </si>
  <si>
    <t>Unemployment EEUU Rate</t>
  </si>
  <si>
    <t>Setup 1 and 4 were not triggered because the dow was trading above 1%</t>
  </si>
  <si>
    <t>it was not triggered because the dow was trading above 1%</t>
  </si>
  <si>
    <t>FED TAG</t>
  </si>
  <si>
    <t>According with the rules, vdax-new &gt;=0 no gap operated-</t>
  </si>
  <si>
    <t>No entry in setup 3 due to the price was near to maximun</t>
  </si>
  <si>
    <t>Día de revisión de tipos de la FED +.75bp</t>
  </si>
  <si>
    <t>Interest rate FED revision +.75bp</t>
  </si>
  <si>
    <t>Elecciones EEUU (medio mandato)</t>
  </si>
  <si>
    <t>EEUU unemploiment rate. Tendencial alcista hasta la publicación del dato.</t>
  </si>
  <si>
    <t>Double GAP</t>
  </si>
  <si>
    <t>Trade</t>
  </si>
  <si>
    <t>Dato de inflacción EEUU mejor de los esperado con fuertes subidas en la tarde sin ningún tipo de corrección</t>
  </si>
  <si>
    <t>Dato de IPC Aleman, se situa en el 10.4%, en línea con lo esperado.</t>
  </si>
  <si>
    <t>Round VDAX-new</t>
  </si>
  <si>
    <t>VDAX-new</t>
  </si>
  <si>
    <t>&lt;20</t>
  </si>
  <si>
    <t>20-25</t>
  </si>
  <si>
    <t>25-30</t>
  </si>
  <si>
    <t>30-35</t>
  </si>
  <si>
    <t>Short STOP</t>
  </si>
  <si>
    <t>Long STOP</t>
  </si>
  <si>
    <t>Range VDAX-new</t>
  </si>
  <si>
    <t>Inputs</t>
  </si>
  <si>
    <t>VDAX-new (Volatilidad)</t>
  </si>
  <si>
    <t>Morning Session Levels (08:00 - 14:30)</t>
  </si>
  <si>
    <t>DAX (Closing 17:35)</t>
  </si>
  <si>
    <t>FDAX (Closing 22:00 previous day)</t>
  </si>
  <si>
    <t>FDAX (Opening 08:00)</t>
  </si>
  <si>
    <t>GAP`s type (08:00 - 14:30)</t>
  </si>
  <si>
    <t>Double GAP Condiciones</t>
  </si>
  <si>
    <t xml:space="preserve">*Excepciones: </t>
  </si>
  <si>
    <t xml:space="preserve">     mantiene la tendencia en la misma dirección prodría haber continuación y no reversión.</t>
  </si>
  <si>
    <t>Wide GAP Condiciones</t>
  </si>
  <si>
    <t>Nota 1: Obtener ganancias parciales con profit de 30 puntos</t>
  </si>
  <si>
    <t>Nota 3: Recordar que puede ser GAP de reversión o continuación, una pista la ofrece overnight</t>
  </si>
  <si>
    <t>Nota 4: El punto de entrada se convierte en el primer nivel, el segundo nivel y STOP se establecen a partir del punto de entrada</t>
  </si>
  <si>
    <t>Nota 2: Esperar al cierre de las velas 15m de las 9:00</t>
  </si>
  <si>
    <t>Cálculos de las ZONAS</t>
  </si>
  <si>
    <t>Cálculos GAPs</t>
  </si>
  <si>
    <t>Double?</t>
  </si>
  <si>
    <t>1) ?</t>
  </si>
  <si>
    <t>1) VDAX-new &gt; 30?</t>
  </si>
  <si>
    <t>2) No se cumple las condiciones 1) y 2) del Doble GAP</t>
  </si>
  <si>
    <r>
      <t xml:space="preserve">3) Valor absoluto ( FDAX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- FDAX </t>
    </r>
    <r>
      <rPr>
        <vertAlign val="subscript"/>
        <sz val="11"/>
        <color theme="1"/>
        <rFont val="Calibri"/>
        <family val="2"/>
        <scheme val="minor"/>
      </rPr>
      <t>Opening</t>
    </r>
    <r>
      <rPr>
        <sz val="11"/>
        <color theme="1"/>
        <rFont val="Calibri"/>
        <family val="2"/>
        <scheme val="minor"/>
      </rPr>
      <t xml:space="preserve"> )&gt;=  40 puntos si VDAX-new &lt;20, 70 puntos si el VDAX-new&gt;20</t>
    </r>
  </si>
  <si>
    <r>
      <t xml:space="preserve">2) 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&lt; FDAX</t>
    </r>
    <r>
      <rPr>
        <vertAlign val="subscript"/>
        <sz val="11"/>
        <color theme="1"/>
        <rFont val="Calibri"/>
        <family val="2"/>
        <scheme val="minor"/>
      </rPr>
      <t xml:space="preserve"> Closing </t>
    </r>
    <r>
      <rPr>
        <sz val="11"/>
        <color theme="1"/>
        <rFont val="Calibri"/>
        <family val="2"/>
        <scheme val="minor"/>
      </rPr>
      <t xml:space="preserve">&lt; FDAX </t>
    </r>
    <r>
      <rPr>
        <vertAlign val="subscript"/>
        <sz val="11"/>
        <color theme="1"/>
        <rFont val="Calibri"/>
        <family val="2"/>
        <scheme val="minor"/>
      </rPr>
      <t xml:space="preserve">Opening  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o bien</t>
    </r>
    <r>
      <rPr>
        <sz val="11"/>
        <color theme="1"/>
        <rFont val="Calibri"/>
        <family val="2"/>
        <scheme val="minor"/>
      </rPr>
      <t xml:space="preserve">     DAX </t>
    </r>
    <r>
      <rPr>
        <vertAlign val="subscript"/>
        <sz val="11"/>
        <color theme="1"/>
        <rFont val="Calibri"/>
        <family val="2"/>
        <scheme val="minor"/>
      </rPr>
      <t xml:space="preserve">Closing </t>
    </r>
    <r>
      <rPr>
        <sz val="11"/>
        <color theme="1"/>
        <rFont val="Calibri"/>
        <family val="2"/>
        <scheme val="minor"/>
      </rPr>
      <t xml:space="preserve">&gt; FDAX </t>
    </r>
    <r>
      <rPr>
        <vertAlign val="subscript"/>
        <sz val="11"/>
        <color theme="1"/>
        <rFont val="Calibri"/>
        <family val="2"/>
        <scheme val="minor"/>
      </rPr>
      <t>Closing</t>
    </r>
    <r>
      <rPr>
        <sz val="11"/>
        <color theme="1"/>
        <rFont val="Calibri"/>
        <family val="2"/>
        <scheme val="minor"/>
      </rPr>
      <t xml:space="preserve"> &gt; FDAX </t>
    </r>
    <r>
      <rPr>
        <vertAlign val="subscript"/>
        <sz val="11"/>
        <color theme="1"/>
        <rFont val="Calibri"/>
        <family val="2"/>
        <scheme val="minor"/>
      </rPr>
      <t xml:space="preserve">Opening </t>
    </r>
  </si>
  <si>
    <r>
      <t xml:space="preserve">3) Valor absoluto ( FDAX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- DAX</t>
    </r>
    <r>
      <rPr>
        <vertAlign val="subscript"/>
        <sz val="11"/>
        <color theme="1"/>
        <rFont val="Calibri"/>
        <family val="2"/>
        <scheme val="minor"/>
      </rPr>
      <t xml:space="preserve"> Closing</t>
    </r>
    <r>
      <rPr>
        <sz val="11"/>
        <color theme="1"/>
        <rFont val="Calibri"/>
        <family val="2"/>
        <scheme val="minor"/>
      </rPr>
      <t xml:space="preserve">) &gt;= 10 y además Valor Absoluto (FDAX </t>
    </r>
    <r>
      <rPr>
        <vertAlign val="subscript"/>
        <sz val="11"/>
        <color theme="1"/>
        <rFont val="Calibri"/>
        <family val="2"/>
        <scheme val="minor"/>
      </rPr>
      <t>Opening</t>
    </r>
    <r>
      <rPr>
        <sz val="11"/>
        <color theme="1"/>
        <rFont val="Calibri"/>
        <family val="2"/>
        <scheme val="minor"/>
      </rPr>
      <t xml:space="preserve"> - FDAX </t>
    </r>
    <r>
      <rPr>
        <vertAlign val="subscript"/>
        <sz val="11"/>
        <color theme="1"/>
        <rFont val="Calibri"/>
        <family val="2"/>
        <scheme val="minor"/>
      </rPr>
      <t>Closing</t>
    </r>
    <r>
      <rPr>
        <sz val="11"/>
        <color theme="1"/>
        <rFont val="Calibri"/>
        <family val="2"/>
        <scheme val="minor"/>
      </rPr>
      <t>) &gt;= 60</t>
    </r>
  </si>
  <si>
    <t>2) + 3) En total debe haber una distancia de 70 puntos</t>
  </si>
  <si>
    <t xml:space="preserve">a) Si el Cierre del día anterior se encuentra en máximos o mínimos absolutos y overnight </t>
  </si>
  <si>
    <r>
      <t xml:space="preserve">b) Si Valor absoluto ( FDAX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- FDAX </t>
    </r>
    <r>
      <rPr>
        <vertAlign val="subscript"/>
        <sz val="11"/>
        <color theme="1"/>
        <rFont val="Calibri"/>
        <family val="2"/>
        <scheme val="minor"/>
      </rPr>
      <t>Opening</t>
    </r>
    <r>
      <rPr>
        <sz val="11"/>
        <color theme="1"/>
        <rFont val="Calibri"/>
        <family val="2"/>
        <scheme val="minor"/>
      </rPr>
      <t xml:space="preserve"> )&gt;=  300 puntos, entonces se trata de un Monster GAP y no debe operarse</t>
    </r>
  </si>
  <si>
    <t>2) ?</t>
  </si>
  <si>
    <t>3) ?</t>
  </si>
  <si>
    <t>Wide?</t>
  </si>
  <si>
    <t>Si se produce el GAP, la primera zona la marcará el GAP</t>
  </si>
  <si>
    <t>En qué posición se situa la primera zona del GAP, L o S?</t>
  </si>
  <si>
    <t>Existe GAP?</t>
  </si>
  <si>
    <t>Cuantos puntos?</t>
  </si>
  <si>
    <t>Datos para los gráficos</t>
  </si>
  <si>
    <t>Time</t>
  </si>
  <si>
    <t>DAX Closing</t>
  </si>
  <si>
    <t>FDAX Closing</t>
  </si>
  <si>
    <t>FDAX Opening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</si>
</sst>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22"/>
      <color rgb="FFFF0000"/>
      <name val="Calibri"/>
      <family val="2"/>
      <scheme val="minor"/>
    </font>
    <font>
      <vertAlign val="subscript"/>
      <sz val="11"/>
      <color theme="1"/>
      <name val="Calibri"/>
      <family val="2"/>
    </font>
    <font>
      <vertAlign val="sub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1FF"/>
        <bgColor indexed="64"/>
      </patternFill>
    </fill>
    <fill>
      <patternFill patternType="solid">
        <fgColor rgb="FFABE9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9" fontId="0" fillId="0" borderId="7" xfId="1" applyFont="1" applyBorder="1" applyAlignment="1">
      <alignment horizontal="center" vertical="center"/>
    </xf>
    <xf numFmtId="9" fontId="0" fillId="0" borderId="8" xfId="1" applyFont="1" applyBorder="1" applyAlignment="1">
      <alignment horizontal="center" vertical="center"/>
    </xf>
    <xf numFmtId="0" fontId="0" fillId="2" borderId="0" xfId="0" applyFill="1"/>
    <xf numFmtId="14" fontId="0" fillId="3" borderId="0" xfId="0" applyNumberFormat="1" applyFill="1"/>
    <xf numFmtId="0" fontId="0" fillId="3" borderId="0" xfId="0" applyFill="1"/>
    <xf numFmtId="14" fontId="0" fillId="0" borderId="0" xfId="0" applyNumberFormat="1"/>
    <xf numFmtId="0" fontId="3" fillId="4" borderId="0" xfId="0" applyFont="1" applyFill="1"/>
    <xf numFmtId="0" fontId="0" fillId="4" borderId="0" xfId="0" applyFill="1"/>
    <xf numFmtId="0" fontId="0" fillId="0" borderId="0" xfId="0" applyBorder="1"/>
    <xf numFmtId="0" fontId="2" fillId="0" borderId="0" xfId="0" applyFont="1" applyBorder="1"/>
    <xf numFmtId="9" fontId="0" fillId="0" borderId="0" xfId="1" applyFont="1" applyBorder="1"/>
    <xf numFmtId="0" fontId="6" fillId="5" borderId="9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9" fontId="0" fillId="6" borderId="4" xfId="1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9" fontId="0" fillId="6" borderId="8" xfId="1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9" fontId="0" fillId="7" borderId="4" xfId="1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9" fontId="0" fillId="8" borderId="4" xfId="1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9" fontId="0" fillId="9" borderId="4" xfId="1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9" fontId="0" fillId="0" borderId="8" xfId="1" applyFont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9" fontId="0" fillId="2" borderId="11" xfId="1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9" fontId="0" fillId="10" borderId="8" xfId="1" applyFont="1" applyFill="1" applyBorder="1" applyAlignment="1">
      <alignment horizontal="center"/>
    </xf>
    <xf numFmtId="0" fontId="0" fillId="6" borderId="1" xfId="0" applyFill="1" applyBorder="1"/>
    <xf numFmtId="0" fontId="6" fillId="11" borderId="2" xfId="0" applyFont="1" applyFill="1" applyBorder="1" applyAlignment="1">
      <alignment horizontal="center"/>
    </xf>
    <xf numFmtId="0" fontId="6" fillId="11" borderId="3" xfId="0" applyFont="1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6" fillId="11" borderId="15" xfId="0" applyFont="1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6" fillId="11" borderId="16" xfId="0" applyFon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6" fillId="11" borderId="19" xfId="0" applyFont="1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6" fillId="11" borderId="20" xfId="0" applyFont="1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6" fillId="11" borderId="23" xfId="0" applyFont="1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6" fillId="11" borderId="24" xfId="0" applyFont="1" applyFill="1" applyBorder="1" applyAlignment="1">
      <alignment horizontal="center"/>
    </xf>
    <xf numFmtId="0" fontId="2" fillId="0" borderId="16" xfId="0" applyFont="1" applyBorder="1"/>
    <xf numFmtId="164" fontId="0" fillId="0" borderId="20" xfId="2" applyNumberFormat="1" applyFont="1" applyBorder="1"/>
    <xf numFmtId="0" fontId="2" fillId="0" borderId="25" xfId="0" applyFont="1" applyBorder="1"/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164" fontId="0" fillId="0" borderId="20" xfId="2" applyNumberFormat="1" applyFont="1" applyBorder="1" applyAlignment="1">
      <alignment horizontal="left"/>
    </xf>
    <xf numFmtId="164" fontId="0" fillId="0" borderId="24" xfId="2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/>
    <xf numFmtId="0" fontId="0" fillId="6" borderId="5" xfId="0" applyFill="1" applyBorder="1"/>
    <xf numFmtId="0" fontId="0" fillId="6" borderId="0" xfId="0" applyFill="1" applyBorder="1"/>
    <xf numFmtId="0" fontId="0" fillId="6" borderId="4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12" borderId="12" xfId="0" applyFill="1" applyBorder="1"/>
    <xf numFmtId="0" fontId="0" fillId="6" borderId="0" xfId="0" applyFill="1"/>
    <xf numFmtId="0" fontId="7" fillId="6" borderId="5" xfId="0" applyFont="1" applyFill="1" applyBorder="1"/>
    <xf numFmtId="0" fontId="7" fillId="6" borderId="0" xfId="0" applyFont="1" applyFill="1" applyBorder="1"/>
    <xf numFmtId="0" fontId="7" fillId="6" borderId="4" xfId="0" applyFont="1" applyFill="1" applyBorder="1"/>
    <xf numFmtId="0" fontId="7" fillId="6" borderId="0" xfId="0" applyFont="1" applyFill="1"/>
    <xf numFmtId="0" fontId="2" fillId="6" borderId="0" xfId="0" applyFont="1" applyFill="1" applyBorder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6" borderId="12" xfId="0" applyFill="1" applyBorder="1"/>
    <xf numFmtId="0" fontId="6" fillId="11" borderId="1" xfId="0" applyFont="1" applyFill="1" applyBorder="1" applyAlignment="1">
      <alignment horizontal="center"/>
    </xf>
    <xf numFmtId="20" fontId="0" fillId="6" borderId="0" xfId="0" applyNumberFormat="1" applyFill="1"/>
    <xf numFmtId="0" fontId="10" fillId="13" borderId="12" xfId="0" applyFont="1" applyFill="1" applyBorder="1" applyAlignment="1">
      <alignment horizontal="center"/>
    </xf>
    <xf numFmtId="0" fontId="0" fillId="13" borderId="12" xfId="0" applyFill="1" applyBorder="1"/>
    <xf numFmtId="0" fontId="0" fillId="13" borderId="12" xfId="0" applyFill="1" applyBorder="1" applyAlignment="1">
      <alignment horizontal="center"/>
    </xf>
  </cellXfs>
  <cellStyles count="3">
    <cellStyle name="Millares" xfId="2" builtinId="3"/>
    <cellStyle name="Normal" xfId="0" builtinId="0"/>
    <cellStyle name="Porcentaje" xfId="1" builtinId="5"/>
  </cellStyles>
  <dxfs count="2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ABE9FF"/>
      <color rgb="FFFFC1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vdax-new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vtad!$D$10</c:f>
              <c:strCache>
                <c:ptCount val="1"/>
                <c:pt idx="0">
                  <c:v>vdax-new (day before)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cat>
            <c:numRef>
              <c:extLst>
                <c:ext xmlns:c15="http://schemas.microsoft.com/office/drawing/2012/chart" uri="{02D57815-91ED-43cb-92C2-25804820EDAC}">
                  <c15:fullRef>
                    <c15:sqref>vtad!$C$11:$C$85</c15:sqref>
                  </c15:fullRef>
                </c:ext>
              </c:extLst>
              <c:f>vtad!$C$12:$C$85</c:f>
              <c:numCache>
                <c:formatCode>m/d/yyyy</c:formatCode>
                <c:ptCount val="74"/>
                <c:pt idx="0">
                  <c:v>44775</c:v>
                </c:pt>
                <c:pt idx="1">
                  <c:v>44776</c:v>
                </c:pt>
                <c:pt idx="2">
                  <c:v>44777</c:v>
                </c:pt>
                <c:pt idx="3">
                  <c:v>44778</c:v>
                </c:pt>
                <c:pt idx="4">
                  <c:v>44781</c:v>
                </c:pt>
                <c:pt idx="5">
                  <c:v>44782</c:v>
                </c:pt>
                <c:pt idx="6">
                  <c:v>44783</c:v>
                </c:pt>
                <c:pt idx="7">
                  <c:v>44784</c:v>
                </c:pt>
                <c:pt idx="8">
                  <c:v>44785</c:v>
                </c:pt>
                <c:pt idx="9">
                  <c:v>44788</c:v>
                </c:pt>
                <c:pt idx="10">
                  <c:v>44789</c:v>
                </c:pt>
                <c:pt idx="11">
                  <c:v>44790</c:v>
                </c:pt>
                <c:pt idx="12">
                  <c:v>44791</c:v>
                </c:pt>
                <c:pt idx="13">
                  <c:v>44792</c:v>
                </c:pt>
                <c:pt idx="14">
                  <c:v>44795</c:v>
                </c:pt>
                <c:pt idx="15">
                  <c:v>44796</c:v>
                </c:pt>
                <c:pt idx="16">
                  <c:v>44797</c:v>
                </c:pt>
                <c:pt idx="17">
                  <c:v>44798</c:v>
                </c:pt>
                <c:pt idx="18">
                  <c:v>44799</c:v>
                </c:pt>
                <c:pt idx="19">
                  <c:v>44802</c:v>
                </c:pt>
                <c:pt idx="20">
                  <c:v>44803</c:v>
                </c:pt>
                <c:pt idx="21">
                  <c:v>44804</c:v>
                </c:pt>
                <c:pt idx="22">
                  <c:v>44805</c:v>
                </c:pt>
                <c:pt idx="23">
                  <c:v>44806</c:v>
                </c:pt>
                <c:pt idx="24">
                  <c:v>44809</c:v>
                </c:pt>
                <c:pt idx="25">
                  <c:v>44810</c:v>
                </c:pt>
                <c:pt idx="26">
                  <c:v>44811</c:v>
                </c:pt>
                <c:pt idx="27">
                  <c:v>44812</c:v>
                </c:pt>
                <c:pt idx="28">
                  <c:v>44813</c:v>
                </c:pt>
                <c:pt idx="29">
                  <c:v>44816</c:v>
                </c:pt>
                <c:pt idx="30">
                  <c:v>44817</c:v>
                </c:pt>
                <c:pt idx="31">
                  <c:v>44818</c:v>
                </c:pt>
                <c:pt idx="32">
                  <c:v>44819</c:v>
                </c:pt>
                <c:pt idx="33">
                  <c:v>44820</c:v>
                </c:pt>
                <c:pt idx="34">
                  <c:v>44823</c:v>
                </c:pt>
                <c:pt idx="35">
                  <c:v>44824</c:v>
                </c:pt>
                <c:pt idx="36">
                  <c:v>44825</c:v>
                </c:pt>
                <c:pt idx="37">
                  <c:v>44826</c:v>
                </c:pt>
                <c:pt idx="38">
                  <c:v>44827</c:v>
                </c:pt>
                <c:pt idx="39">
                  <c:v>44830</c:v>
                </c:pt>
                <c:pt idx="40">
                  <c:v>44831</c:v>
                </c:pt>
                <c:pt idx="41">
                  <c:v>44832</c:v>
                </c:pt>
                <c:pt idx="42">
                  <c:v>44833</c:v>
                </c:pt>
                <c:pt idx="43">
                  <c:v>44834</c:v>
                </c:pt>
                <c:pt idx="44">
                  <c:v>44837</c:v>
                </c:pt>
                <c:pt idx="45">
                  <c:v>44838</c:v>
                </c:pt>
                <c:pt idx="46">
                  <c:v>44839</c:v>
                </c:pt>
                <c:pt idx="47">
                  <c:v>44840</c:v>
                </c:pt>
                <c:pt idx="48">
                  <c:v>44841</c:v>
                </c:pt>
                <c:pt idx="49">
                  <c:v>44844</c:v>
                </c:pt>
                <c:pt idx="50">
                  <c:v>44845</c:v>
                </c:pt>
                <c:pt idx="51">
                  <c:v>44846</c:v>
                </c:pt>
                <c:pt idx="52">
                  <c:v>44847</c:v>
                </c:pt>
                <c:pt idx="53">
                  <c:v>44848</c:v>
                </c:pt>
                <c:pt idx="54">
                  <c:v>44851</c:v>
                </c:pt>
                <c:pt idx="55">
                  <c:v>44852</c:v>
                </c:pt>
                <c:pt idx="56">
                  <c:v>44853</c:v>
                </c:pt>
                <c:pt idx="57">
                  <c:v>44854</c:v>
                </c:pt>
                <c:pt idx="58">
                  <c:v>44855</c:v>
                </c:pt>
                <c:pt idx="59">
                  <c:v>44858</c:v>
                </c:pt>
                <c:pt idx="60">
                  <c:v>44859</c:v>
                </c:pt>
                <c:pt idx="61">
                  <c:v>44860</c:v>
                </c:pt>
                <c:pt idx="62">
                  <c:v>44861</c:v>
                </c:pt>
                <c:pt idx="63">
                  <c:v>44862</c:v>
                </c:pt>
                <c:pt idx="64">
                  <c:v>44865</c:v>
                </c:pt>
                <c:pt idx="65">
                  <c:v>44866</c:v>
                </c:pt>
                <c:pt idx="66">
                  <c:v>44867</c:v>
                </c:pt>
                <c:pt idx="67">
                  <c:v>44868</c:v>
                </c:pt>
                <c:pt idx="68">
                  <c:v>44869</c:v>
                </c:pt>
                <c:pt idx="69">
                  <c:v>44872</c:v>
                </c:pt>
                <c:pt idx="70">
                  <c:v>44873</c:v>
                </c:pt>
                <c:pt idx="71">
                  <c:v>44874</c:v>
                </c:pt>
                <c:pt idx="72">
                  <c:v>44875</c:v>
                </c:pt>
                <c:pt idx="73">
                  <c:v>44876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vtad!$D$11:$D$85</c15:sqref>
                  </c15:fullRef>
                </c:ext>
              </c:extLst>
              <c:f>vtad!$D$12:$D$85</c:f>
              <c:numCache>
                <c:formatCode>General</c:formatCode>
                <c:ptCount val="74"/>
                <c:pt idx="0">
                  <c:v>24.64</c:v>
                </c:pt>
                <c:pt idx="1">
                  <c:v>25.35</c:v>
                </c:pt>
                <c:pt idx="2">
                  <c:v>23.99</c:v>
                </c:pt>
                <c:pt idx="3">
                  <c:v>23.85</c:v>
                </c:pt>
                <c:pt idx="4">
                  <c:v>24.37</c:v>
                </c:pt>
                <c:pt idx="5">
                  <c:v>23.83</c:v>
                </c:pt>
                <c:pt idx="6">
                  <c:v>24.48</c:v>
                </c:pt>
                <c:pt idx="7">
                  <c:v>23.14</c:v>
                </c:pt>
                <c:pt idx="8">
                  <c:v>23.04</c:v>
                </c:pt>
                <c:pt idx="9">
                  <c:v>22.2</c:v>
                </c:pt>
                <c:pt idx="10">
                  <c:v>22.58</c:v>
                </c:pt>
                <c:pt idx="11">
                  <c:v>22.03</c:v>
                </c:pt>
                <c:pt idx="12">
                  <c:v>24.38</c:v>
                </c:pt>
                <c:pt idx="13">
                  <c:v>24.56</c:v>
                </c:pt>
                <c:pt idx="14">
                  <c:v>26.19</c:v>
                </c:pt>
                <c:pt idx="15">
                  <c:v>29.57</c:v>
                </c:pt>
                <c:pt idx="16">
                  <c:v>28.82</c:v>
                </c:pt>
                <c:pt idx="17">
                  <c:v>27.32</c:v>
                </c:pt>
                <c:pt idx="18">
                  <c:v>26.09</c:v>
                </c:pt>
                <c:pt idx="19">
                  <c:v>27.82</c:v>
                </c:pt>
                <c:pt idx="20">
                  <c:v>29.39</c:v>
                </c:pt>
                <c:pt idx="21">
                  <c:v>28.9</c:v>
                </c:pt>
                <c:pt idx="22">
                  <c:v>28.65</c:v>
                </c:pt>
                <c:pt idx="23">
                  <c:v>29.22</c:v>
                </c:pt>
                <c:pt idx="24">
                  <c:v>26.26</c:v>
                </c:pt>
                <c:pt idx="25">
                  <c:v>28.66</c:v>
                </c:pt>
                <c:pt idx="26">
                  <c:v>28.11</c:v>
                </c:pt>
                <c:pt idx="27">
                  <c:v>27.92</c:v>
                </c:pt>
                <c:pt idx="28">
                  <c:v>26.86</c:v>
                </c:pt>
                <c:pt idx="29">
                  <c:v>26.06</c:v>
                </c:pt>
                <c:pt idx="30">
                  <c:v>25.71</c:v>
                </c:pt>
                <c:pt idx="31">
                  <c:v>27.02</c:v>
                </c:pt>
                <c:pt idx="32">
                  <c:v>27.24</c:v>
                </c:pt>
                <c:pt idx="33">
                  <c:v>26.46</c:v>
                </c:pt>
                <c:pt idx="34">
                  <c:v>27.62</c:v>
                </c:pt>
                <c:pt idx="35">
                  <c:v>26.94</c:v>
                </c:pt>
                <c:pt idx="36">
                  <c:v>27.88</c:v>
                </c:pt>
                <c:pt idx="37">
                  <c:v>28.06</c:v>
                </c:pt>
                <c:pt idx="38">
                  <c:v>28.65</c:v>
                </c:pt>
                <c:pt idx="39">
                  <c:v>30.82</c:v>
                </c:pt>
                <c:pt idx="40">
                  <c:v>31</c:v>
                </c:pt>
                <c:pt idx="41">
                  <c:v>31.52</c:v>
                </c:pt>
                <c:pt idx="42">
                  <c:v>31.27</c:v>
                </c:pt>
                <c:pt idx="43">
                  <c:v>32.770000000000003</c:v>
                </c:pt>
                <c:pt idx="44">
                  <c:v>30.67</c:v>
                </c:pt>
                <c:pt idx="45">
                  <c:v>30.48</c:v>
                </c:pt>
                <c:pt idx="46">
                  <c:v>29.35</c:v>
                </c:pt>
                <c:pt idx="47">
                  <c:v>29.97</c:v>
                </c:pt>
                <c:pt idx="48">
                  <c:v>29.49</c:v>
                </c:pt>
                <c:pt idx="49">
                  <c:v>29.86</c:v>
                </c:pt>
                <c:pt idx="50">
                  <c:v>31.05</c:v>
                </c:pt>
                <c:pt idx="51">
                  <c:v>31.35</c:v>
                </c:pt>
                <c:pt idx="52">
                  <c:v>31.42</c:v>
                </c:pt>
                <c:pt idx="53">
                  <c:v>29.91</c:v>
                </c:pt>
                <c:pt idx="54">
                  <c:v>29.68</c:v>
                </c:pt>
                <c:pt idx="55">
                  <c:v>29.21</c:v>
                </c:pt>
                <c:pt idx="56">
                  <c:v>28.58</c:v>
                </c:pt>
                <c:pt idx="57">
                  <c:v>28.15</c:v>
                </c:pt>
                <c:pt idx="58">
                  <c:v>27.62</c:v>
                </c:pt>
                <c:pt idx="59">
                  <c:v>27.57</c:v>
                </c:pt>
                <c:pt idx="60">
                  <c:v>28.21</c:v>
                </c:pt>
                <c:pt idx="61">
                  <c:v>27.61</c:v>
                </c:pt>
                <c:pt idx="62">
                  <c:v>26.96</c:v>
                </c:pt>
                <c:pt idx="63">
                  <c:v>25.89</c:v>
                </c:pt>
                <c:pt idx="64">
                  <c:v>24.85</c:v>
                </c:pt>
                <c:pt idx="65">
                  <c:v>25.24</c:v>
                </c:pt>
                <c:pt idx="66">
                  <c:v>24.92</c:v>
                </c:pt>
                <c:pt idx="67">
                  <c:v>25.16</c:v>
                </c:pt>
                <c:pt idx="68">
                  <c:v>24.29</c:v>
                </c:pt>
                <c:pt idx="69">
                  <c:v>23.24</c:v>
                </c:pt>
                <c:pt idx="70">
                  <c:v>23.22</c:v>
                </c:pt>
                <c:pt idx="71">
                  <c:v>22.62</c:v>
                </c:pt>
                <c:pt idx="72">
                  <c:v>23.05</c:v>
                </c:pt>
                <c:pt idx="73">
                  <c:v>21.87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57-4893-AF94-D08CC90248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086400"/>
        <c:axId val="300087936"/>
      </c:lineChart>
      <c:dateAx>
        <c:axId val="30008640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7936"/>
        <c:crosses val="autoZero"/>
        <c:auto val="1"/>
        <c:lblOffset val="100"/>
        <c:baseTimeUnit val="days"/>
      </c:dateAx>
      <c:valAx>
        <c:axId val="300087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6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Reglas!$F$62</c:f>
          <c:strCache>
            <c:ptCount val="1"/>
            <c:pt idx="0">
              <c:v>Double GAP - Punto de Entrada: S1 14410.5 Objetivo: 99 puntos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Reglas!$C$70</c:f>
              <c:strCache>
                <c:ptCount val="1"/>
                <c:pt idx="0">
                  <c:v>DAX Closing</c:v>
                </c:pt>
              </c:strCache>
            </c:strRef>
          </c:tx>
          <c:spPr>
            <a:ln w="28575" cap="rnd">
              <a:solidFill>
                <a:srgbClr val="00B0F0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FC3F-4F64-A476-5C62DEF21999}"/>
                </c:ext>
              </c:extLst>
            </c:dLbl>
            <c:dLbl>
              <c:idx val="5"/>
              <c:spPr>
                <a:solidFill>
                  <a:srgbClr val="ABE9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7.4865633636575918E-2"/>
                      <c:h val="4.059581536357739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3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FC3F-4F64-A476-5C62DEF21999}"/>
                </c:ext>
              </c:extLst>
            </c:dLbl>
            <c:spPr>
              <a:solidFill>
                <a:srgbClr val="ABE9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Reglas!$C$71:$C$78</c:f>
              <c:numCache>
                <c:formatCode>General</c:formatCode>
                <c:ptCount val="8"/>
                <c:pt idx="0">
                  <c:v>14224.86</c:v>
                </c:pt>
                <c:pt idx="1">
                  <c:v>14224.86</c:v>
                </c:pt>
                <c:pt idx="2">
                  <c:v>14224.86</c:v>
                </c:pt>
                <c:pt idx="3">
                  <c:v>14224.86</c:v>
                </c:pt>
                <c:pt idx="4">
                  <c:v>14224.86</c:v>
                </c:pt>
                <c:pt idx="5">
                  <c:v>14224.86</c:v>
                </c:pt>
                <c:pt idx="6">
                  <c:v>14224.86</c:v>
                </c:pt>
                <c:pt idx="7">
                  <c:v>14224.86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3F-4F64-A476-5C62DEF21999}"/>
            </c:ext>
          </c:extLst>
        </c:ser>
        <c:ser>
          <c:idx val="1"/>
          <c:order val="1"/>
          <c:tx>
            <c:strRef>
              <c:f>Reglas!$D$70</c:f>
              <c:strCache>
                <c:ptCount val="1"/>
                <c:pt idx="0">
                  <c:v>FDAX Closing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C3F-4F64-A476-5C62DEF21999}"/>
                </c:ext>
              </c:extLst>
            </c:dLbl>
            <c:dLbl>
              <c:idx val="6"/>
              <c:spPr>
                <a:solidFill>
                  <a:srgbClr val="92D050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6.8456019956273317E-2"/>
                      <c:h val="4.664839560554079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2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C3F-4F64-A476-5C62DEF21999}"/>
                </c:ext>
              </c:extLst>
            </c:dLbl>
            <c:spPr>
              <a:solidFill>
                <a:srgbClr val="92D05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Reglas!$D$71:$D$78</c:f>
              <c:numCache>
                <c:formatCode>General</c:formatCode>
                <c:ptCount val="8"/>
                <c:pt idx="0">
                  <c:v>14310.65</c:v>
                </c:pt>
                <c:pt idx="1">
                  <c:v>14310.65</c:v>
                </c:pt>
                <c:pt idx="2">
                  <c:v>14310.65</c:v>
                </c:pt>
                <c:pt idx="3">
                  <c:v>14310.65</c:v>
                </c:pt>
                <c:pt idx="4">
                  <c:v>14310.65</c:v>
                </c:pt>
                <c:pt idx="5">
                  <c:v>14310.65</c:v>
                </c:pt>
                <c:pt idx="6">
                  <c:v>14310.65</c:v>
                </c:pt>
                <c:pt idx="7">
                  <c:v>14310.65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F-4F64-A476-5C62DEF21999}"/>
            </c:ext>
          </c:extLst>
        </c:ser>
        <c:ser>
          <c:idx val="2"/>
          <c:order val="2"/>
          <c:tx>
            <c:strRef>
              <c:f>Reglas!$E$70</c:f>
              <c:strCache>
                <c:ptCount val="1"/>
                <c:pt idx="0">
                  <c:v>FDAX Opening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C3F-4F64-A476-5C62DEF21999}"/>
                </c:ext>
              </c:extLst>
            </c:dLbl>
            <c:dLbl>
              <c:idx val="7"/>
              <c:spPr>
                <a:solidFill>
                  <a:srgbClr val="FF0000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6.5127310741435851E-2"/>
                      <c:h val="5.471850259482534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1-FC3F-4F64-A476-5C62DEF21999}"/>
                </c:ext>
              </c:extLst>
            </c:dLbl>
            <c:spPr>
              <a:solidFill>
                <a:srgbClr val="FF000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Reglas!$E$71:$E$78</c:f>
              <c:numCache>
                <c:formatCode>General</c:formatCode>
                <c:ptCount val="8"/>
                <c:pt idx="0">
                  <c:v>14410.5</c:v>
                </c:pt>
                <c:pt idx="1">
                  <c:v>14410.5</c:v>
                </c:pt>
                <c:pt idx="2">
                  <c:v>14410.5</c:v>
                </c:pt>
                <c:pt idx="3">
                  <c:v>14410.5</c:v>
                </c:pt>
                <c:pt idx="4">
                  <c:v>14410.5</c:v>
                </c:pt>
                <c:pt idx="5">
                  <c:v>14410.5</c:v>
                </c:pt>
                <c:pt idx="6">
                  <c:v>14410.5</c:v>
                </c:pt>
                <c:pt idx="7">
                  <c:v>14410.5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F-4F64-A476-5C62DEF21999}"/>
            </c:ext>
          </c:extLst>
        </c:ser>
        <c:ser>
          <c:idx val="3"/>
          <c:order val="3"/>
          <c:tx>
            <c:strRef>
              <c:f>Reglas!$F$70</c:f>
              <c:strCache>
                <c:ptCount val="1"/>
                <c:pt idx="0">
                  <c:v>L1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spPr>
                <a:solidFill>
                  <a:srgbClr val="ABE9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4.9227178915365509E-2"/>
                      <c:h val="5.27009758475042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E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FC3F-4F64-A476-5C62DEF21999}"/>
                </c:ext>
              </c:extLst>
            </c:dLbl>
            <c:spPr>
              <a:solidFill>
                <a:srgbClr val="ABE9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Reglas!$F$71:$F$78</c:f>
              <c:numCache>
                <c:formatCode>General</c:formatCode>
                <c:ptCount val="8"/>
                <c:pt idx="0">
                  <c:v>14260.65</c:v>
                </c:pt>
                <c:pt idx="1">
                  <c:v>14260.65</c:v>
                </c:pt>
                <c:pt idx="2">
                  <c:v>14260.65</c:v>
                </c:pt>
                <c:pt idx="3">
                  <c:v>14260.65</c:v>
                </c:pt>
                <c:pt idx="4">
                  <c:v>14260.65</c:v>
                </c:pt>
                <c:pt idx="5">
                  <c:v>14260.65</c:v>
                </c:pt>
                <c:pt idx="6">
                  <c:v>14260.65</c:v>
                </c:pt>
                <c:pt idx="7">
                  <c:v>14260.65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C3F-4F64-A476-5C62DEF21999}"/>
            </c:ext>
          </c:extLst>
        </c:ser>
        <c:ser>
          <c:idx val="4"/>
          <c:order val="4"/>
          <c:tx>
            <c:strRef>
              <c:f>Reglas!$G$70</c:f>
              <c:strCache>
                <c:ptCount val="1"/>
                <c:pt idx="0">
                  <c:v>L2</c:v>
                </c:pt>
              </c:strCache>
            </c:strRef>
          </c:tx>
          <c:spPr>
            <a:ln w="28575" cap="rnd">
              <a:solidFill>
                <a:srgbClr val="FF00FF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FC3F-4F64-A476-5C62DEF21999}"/>
                </c:ext>
              </c:extLst>
            </c:dLbl>
            <c:dLbl>
              <c:idx val="1"/>
              <c:spPr>
                <a:solidFill>
                  <a:srgbClr val="FFC1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5.5636792595668109E-2"/>
                      <c:h val="5.875355608946761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F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0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1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7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8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9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A-FC3F-4F64-A476-5C62DEF21999}"/>
                </c:ext>
              </c:extLst>
            </c:dLbl>
            <c:spPr>
              <a:solidFill>
                <a:srgbClr val="FFC1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Reglas!$G$71:$G$78</c:f>
              <c:numCache>
                <c:formatCode>General</c:formatCode>
                <c:ptCount val="8"/>
                <c:pt idx="0">
                  <c:v>14210.65</c:v>
                </c:pt>
                <c:pt idx="1">
                  <c:v>14210.65</c:v>
                </c:pt>
                <c:pt idx="2">
                  <c:v>14210.65</c:v>
                </c:pt>
                <c:pt idx="3">
                  <c:v>14210.65</c:v>
                </c:pt>
                <c:pt idx="4">
                  <c:v>14210.65</c:v>
                </c:pt>
                <c:pt idx="5">
                  <c:v>14210.65</c:v>
                </c:pt>
                <c:pt idx="6">
                  <c:v>14210.65</c:v>
                </c:pt>
                <c:pt idx="7">
                  <c:v>14210.65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C3F-4F64-A476-5C62DEF21999}"/>
            </c:ext>
          </c:extLst>
        </c:ser>
        <c:ser>
          <c:idx val="5"/>
          <c:order val="5"/>
          <c:tx>
            <c:strRef>
              <c:f>Reglas!$H$70</c:f>
              <c:strCache>
                <c:ptCount val="1"/>
                <c:pt idx="0">
                  <c:v>LS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FC3F-4F64-A476-5C62DEF21999}"/>
                </c:ext>
              </c:extLst>
            </c:dLbl>
            <c:dLbl>
              <c:idx val="2"/>
              <c:spPr>
                <a:solidFill>
                  <a:srgbClr val="E7E6E6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8.1275247316878518E-2"/>
                      <c:h val="5.718973456973303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0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2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3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4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6-FC3F-4F64-A476-5C62DEF21999}"/>
                </c:ext>
              </c:extLst>
            </c:dLbl>
            <c:spPr>
              <a:solidFill>
                <a:srgbClr val="E7E6E6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Reglas!$H$71:$H$78</c:f>
              <c:numCache>
                <c:formatCode>General</c:formatCode>
                <c:ptCount val="8"/>
                <c:pt idx="0">
                  <c:v>14175.65</c:v>
                </c:pt>
                <c:pt idx="1">
                  <c:v>14175.65</c:v>
                </c:pt>
                <c:pt idx="2">
                  <c:v>14175.65</c:v>
                </c:pt>
                <c:pt idx="3">
                  <c:v>14175.65</c:v>
                </c:pt>
                <c:pt idx="4">
                  <c:v>14175.65</c:v>
                </c:pt>
                <c:pt idx="5">
                  <c:v>14175.65</c:v>
                </c:pt>
                <c:pt idx="6">
                  <c:v>14175.65</c:v>
                </c:pt>
                <c:pt idx="7">
                  <c:v>14175.65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C3F-4F64-A476-5C62DEF21999}"/>
            </c:ext>
          </c:extLst>
        </c:ser>
        <c:ser>
          <c:idx val="6"/>
          <c:order val="6"/>
          <c:tx>
            <c:strRef>
              <c:f>Reglas!$I$70</c:f>
              <c:strCache>
                <c:ptCount val="1"/>
                <c:pt idx="0">
                  <c:v>S1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7090641021931307E-2"/>
                      <c:h val="5.673602934214648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B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8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9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A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B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C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D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2C-FC3F-4F64-A476-5C62DEF21999}"/>
                </c:ext>
              </c:extLst>
            </c:dLbl>
            <c:spPr>
              <a:solidFill>
                <a:srgbClr val="ABE9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1">
                <a:no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Reglas!$I$71:$I$78</c:f>
              <c:numCache>
                <c:formatCode>General</c:formatCode>
                <c:ptCount val="8"/>
                <c:pt idx="0">
                  <c:v>14410.5</c:v>
                </c:pt>
                <c:pt idx="1">
                  <c:v>14410.5</c:v>
                </c:pt>
                <c:pt idx="2">
                  <c:v>14410.5</c:v>
                </c:pt>
                <c:pt idx="3">
                  <c:v>14410.5</c:v>
                </c:pt>
                <c:pt idx="4">
                  <c:v>14410.5</c:v>
                </c:pt>
                <c:pt idx="5">
                  <c:v>14410.5</c:v>
                </c:pt>
                <c:pt idx="6">
                  <c:v>14410.5</c:v>
                </c:pt>
                <c:pt idx="7">
                  <c:v>14410.5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C3F-4F64-A476-5C62DEF21999}"/>
            </c:ext>
          </c:extLst>
        </c:ser>
        <c:ser>
          <c:idx val="7"/>
          <c:order val="7"/>
          <c:tx>
            <c:strRef>
              <c:f>Reglas!$J$70</c:f>
              <c:strCache>
                <c:ptCount val="1"/>
                <c:pt idx="0">
                  <c:v>S2</c:v>
                </c:pt>
              </c:strCache>
            </c:strRef>
          </c:tx>
          <c:spPr>
            <a:ln w="28575" cap="rnd">
              <a:solidFill>
                <a:srgbClr val="FF00FF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FC3F-4F64-A476-5C62DEF21999}"/>
                </c:ext>
              </c:extLst>
            </c:dLbl>
            <c:dLbl>
              <c:idx val="1"/>
              <c:spPr>
                <a:solidFill>
                  <a:srgbClr val="FFC1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5.2431985755516809E-2"/>
                      <c:h val="5.068344910018306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C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FC3F-4F64-A476-5C62DEF21999}"/>
                </c:ext>
              </c:extLst>
            </c:dLbl>
            <c:spPr>
              <a:solidFill>
                <a:srgbClr val="FFC1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Reglas!$J$71:$J$78</c:f>
              <c:numCache>
                <c:formatCode>General</c:formatCode>
                <c:ptCount val="8"/>
                <c:pt idx="0">
                  <c:v>14460.5</c:v>
                </c:pt>
                <c:pt idx="1">
                  <c:v>14460.5</c:v>
                </c:pt>
                <c:pt idx="2">
                  <c:v>14460.5</c:v>
                </c:pt>
                <c:pt idx="3">
                  <c:v>14460.5</c:v>
                </c:pt>
                <c:pt idx="4">
                  <c:v>14460.5</c:v>
                </c:pt>
                <c:pt idx="5">
                  <c:v>14460.5</c:v>
                </c:pt>
                <c:pt idx="6">
                  <c:v>14460.5</c:v>
                </c:pt>
                <c:pt idx="7">
                  <c:v>14460.5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C3F-4F64-A476-5C62DEF21999}"/>
            </c:ext>
          </c:extLst>
        </c:ser>
        <c:ser>
          <c:idx val="8"/>
          <c:order val="8"/>
          <c:tx>
            <c:strRef>
              <c:f>Reglas!$K$70</c:f>
              <c:strCache>
                <c:ptCount val="1"/>
                <c:pt idx="0">
                  <c:v>SS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FC3F-4F64-A476-5C62DEF21999}"/>
                </c:ext>
              </c:extLst>
            </c:dLbl>
            <c:dLbl>
              <c:idx val="2"/>
              <c:spPr>
                <a:solidFill>
                  <a:srgbClr val="E7E6E6"/>
                </a:solidFill>
                <a:ln>
                  <a:solidFill>
                    <a:sysClr val="window" lastClr="FFFFFF">
                      <a:alpha val="98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8.5548323103746909E-2"/>
                      <c:h val="5.673602934214648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D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FC3F-4F64-A476-5C62DEF21999}"/>
                </c:ext>
              </c:extLst>
            </c:dLbl>
            <c:spPr>
              <a:solidFill>
                <a:srgbClr val="E7E6E6"/>
              </a:solidFill>
              <a:ln>
                <a:solidFill>
                  <a:sysClr val="window" lastClr="FFFFFF">
                    <a:alpha val="98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Reglas!$K$71:$K$78</c:f>
              <c:numCache>
                <c:formatCode>General</c:formatCode>
                <c:ptCount val="8"/>
                <c:pt idx="0">
                  <c:v>14495.5</c:v>
                </c:pt>
                <c:pt idx="1">
                  <c:v>14495.5</c:v>
                </c:pt>
                <c:pt idx="2">
                  <c:v>14495.5</c:v>
                </c:pt>
                <c:pt idx="3">
                  <c:v>14495.5</c:v>
                </c:pt>
                <c:pt idx="4">
                  <c:v>14495.5</c:v>
                </c:pt>
                <c:pt idx="5">
                  <c:v>14495.5</c:v>
                </c:pt>
                <c:pt idx="6">
                  <c:v>14495.5</c:v>
                </c:pt>
                <c:pt idx="7">
                  <c:v>14495.5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FC3F-4F64-A476-5C62DEF219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9641840"/>
        <c:axId val="529617296"/>
      </c:lineChart>
      <c:catAx>
        <c:axId val="529641840"/>
        <c:scaling>
          <c:orientation val="minMax"/>
        </c:scaling>
        <c:delete val="0"/>
        <c:axPos val="b"/>
        <c:numFmt formatCode="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29617296"/>
        <c:crosses val="autoZero"/>
        <c:auto val="1"/>
        <c:lblAlgn val="ctr"/>
        <c:lblOffset val="100"/>
        <c:noMultiLvlLbl val="0"/>
      </c:catAx>
      <c:valAx>
        <c:axId val="529617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29641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447675</xdr:colOff>
      <xdr:row>11</xdr:row>
      <xdr:rowOff>133350</xdr:rowOff>
    </xdr:from>
    <xdr:to>
      <xdr:col>38</xdr:col>
      <xdr:colOff>447675</xdr:colOff>
      <xdr:row>26</xdr:row>
      <xdr:rowOff>19050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A2A52F02-97DC-441E-9E04-0B03753B77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41669</xdr:colOff>
      <xdr:row>10</xdr:row>
      <xdr:rowOff>134538</xdr:rowOff>
    </xdr:from>
    <xdr:to>
      <xdr:col>16</xdr:col>
      <xdr:colOff>119062</xdr:colOff>
      <xdr:row>38</xdr:row>
      <xdr:rowOff>107156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89CB067-E63B-421A-AD9C-0E4C669154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2" displayName="Tabla2" ref="E2:K8" totalsRowShown="0" headerRowDxfId="24" dataDxfId="23">
  <tableColumns count="7">
    <tableColumn id="1" xr3:uid="{00000000-0010-0000-0000-000001000000}" name=" " dataDxfId="22"/>
    <tableColumn id="2" xr3:uid="{00000000-0010-0000-0000-000002000000}" name="L1" dataDxfId="21"/>
    <tableColumn id="3" xr3:uid="{00000000-0010-0000-0000-000003000000}" name="L2" dataDxfId="20"/>
    <tableColumn id="4" xr3:uid="{00000000-0010-0000-0000-000004000000}" name="S1" dataDxfId="19"/>
    <tableColumn id="5" xr3:uid="{00000000-0010-0000-0000-000005000000}" name="S2" dataDxfId="18"/>
    <tableColumn id="6" xr3:uid="{00000000-0010-0000-0000-000006000000}" name="Double GAP" dataDxfId="17"/>
    <tableColumn id="7" xr3:uid="{00000000-0010-0000-0000-000007000000}" name="Wide GAP" dataDxfId="16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2" displayName="Tabla22" ref="P2:V8" totalsRowShown="0" headerRowDxfId="15" dataDxfId="14">
  <tableColumns count="7">
    <tableColumn id="1" xr3:uid="{00000000-0010-0000-0100-000001000000}" name=" " dataDxfId="13"/>
    <tableColumn id="2" xr3:uid="{00000000-0010-0000-0100-000002000000}" name="L1" dataDxfId="12"/>
    <tableColumn id="3" xr3:uid="{00000000-0010-0000-0100-000003000000}" name="L2" dataDxfId="11"/>
    <tableColumn id="4" xr3:uid="{00000000-0010-0000-0100-000004000000}" name="S1" dataDxfId="10"/>
    <tableColumn id="5" xr3:uid="{00000000-0010-0000-0100-000005000000}" name="S2" dataDxfId="9"/>
    <tableColumn id="6" xr3:uid="{00000000-0010-0000-0100-000006000000}" name="Setup1" dataDxfId="8"/>
    <tableColumn id="7" xr3:uid="{00000000-0010-0000-0100-000007000000}" name="    " dataDxfId="7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224" displayName="Tabla224" ref="X2:AB8" totalsRowShown="0" headerRowDxfId="6" dataDxfId="5">
  <tableColumns count="5">
    <tableColumn id="1" xr3:uid="{00000000-0010-0000-0200-000001000000}" name=" " dataDxfId="4"/>
    <tableColumn id="2" xr3:uid="{00000000-0010-0000-0200-000002000000}" name="Setup 2" dataDxfId="3"/>
    <tableColumn id="3" xr3:uid="{00000000-0010-0000-0200-000003000000}" name="Setup 3" dataDxfId="2"/>
    <tableColumn id="4" xr3:uid="{00000000-0010-0000-0200-000004000000}" name="Setup 4" dataDxfId="1"/>
    <tableColumn id="7" xr3:uid="{00000000-0010-0000-0200-000007000000}" name="    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86"/>
  <sheetViews>
    <sheetView workbookViewId="0">
      <pane xSplit="4" ySplit="10" topLeftCell="E11" activePane="bottomRight" state="frozen"/>
      <selection pane="topRight" activeCell="E1" sqref="E1"/>
      <selection pane="bottomLeft" activeCell="A10" sqref="A10"/>
      <selection pane="bottomRight" activeCell="F3" sqref="F3"/>
    </sheetView>
  </sheetViews>
  <sheetFormatPr baseColWidth="10" defaultRowHeight="15" x14ac:dyDescent="0.25"/>
  <cols>
    <col min="2" max="2" width="30" bestFit="1" customWidth="1"/>
    <col min="4" max="4" width="21.42578125" bestFit="1" customWidth="1"/>
    <col min="5" max="5" width="12.85546875" customWidth="1"/>
    <col min="6" max="6" width="14.5703125" customWidth="1"/>
    <col min="7" max="7" width="11.28515625" customWidth="1"/>
    <col min="10" max="10" width="12.7109375" customWidth="1"/>
    <col min="11" max="11" width="12.28515625" customWidth="1"/>
    <col min="14" max="14" width="1.85546875" customWidth="1"/>
    <col min="31" max="31" width="16.5703125" bestFit="1" customWidth="1"/>
    <col min="32" max="32" width="15.42578125" bestFit="1" customWidth="1"/>
    <col min="35" max="35" width="13.28515625" bestFit="1" customWidth="1"/>
  </cols>
  <sheetData>
    <row r="1" spans="1:57" ht="15.75" thickBot="1" x14ac:dyDescent="0.3">
      <c r="A1" t="s">
        <v>0</v>
      </c>
      <c r="E1" s="96" t="str">
        <f>"Sample Size = "&amp;COUNT(C11:C1048576)&amp;" days - Morning Session"</f>
        <v>Sample Size = 75 days - Morning Session</v>
      </c>
      <c r="F1" s="97"/>
      <c r="G1" s="97"/>
      <c r="H1" s="97"/>
      <c r="I1" s="97"/>
      <c r="J1" s="97"/>
      <c r="K1" s="98"/>
      <c r="P1" s="96" t="str">
        <f>"Sample Size = "&amp;COUNT(C11:C1048576)&amp;" days - Setup1"</f>
        <v>Sample Size = 75 days - Setup1</v>
      </c>
      <c r="Q1" s="97"/>
      <c r="R1" s="97"/>
      <c r="S1" s="97"/>
      <c r="T1" s="97"/>
      <c r="U1" s="97"/>
      <c r="V1" s="98"/>
      <c r="X1" s="96" t="str">
        <f>"Sample Size = "&amp;COUNT(C11:C1048576)&amp;" days - Setup 2, Setup 3 and Setup 4"</f>
        <v>Sample Size = 75 days - Setup 2, Setup 3 and Setup 4</v>
      </c>
      <c r="Y1" s="97"/>
      <c r="Z1" s="97"/>
      <c r="AA1" s="97"/>
      <c r="AB1" s="98"/>
      <c r="AH1" s="93" t="str">
        <f>+E1</f>
        <v>Sample Size = 75 days - Morning Session</v>
      </c>
      <c r="AI1" s="94"/>
      <c r="AJ1" s="94"/>
      <c r="AK1" s="94"/>
      <c r="AL1" s="94"/>
      <c r="AM1" s="94"/>
      <c r="AN1" s="95"/>
      <c r="AP1" s="93" t="str">
        <f>+P1</f>
        <v>Sample Size = 75 days - Setup1</v>
      </c>
      <c r="AQ1" s="94"/>
      <c r="AR1" s="94"/>
      <c r="AS1" s="94"/>
      <c r="AT1" s="94"/>
      <c r="AU1" s="94"/>
      <c r="AV1" s="95"/>
      <c r="AX1" s="93" t="str">
        <f>+X1</f>
        <v>Sample Size = 75 days - Setup 2, Setup 3 and Setup 4</v>
      </c>
      <c r="AY1" s="94"/>
      <c r="AZ1" s="94"/>
      <c r="BA1" s="94"/>
      <c r="BB1" s="94"/>
      <c r="BC1" s="94"/>
      <c r="BD1" s="95"/>
    </row>
    <row r="2" spans="1:57" ht="15.75" thickBot="1" x14ac:dyDescent="0.3">
      <c r="A2">
        <v>0</v>
      </c>
      <c r="B2" t="s">
        <v>1</v>
      </c>
      <c r="C2" t="s">
        <v>2</v>
      </c>
      <c r="E2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49</v>
      </c>
      <c r="K2" s="2" t="s">
        <v>9</v>
      </c>
      <c r="P2" t="s">
        <v>3</v>
      </c>
      <c r="Q2" s="1" t="s">
        <v>4</v>
      </c>
      <c r="R2" s="1" t="s">
        <v>5</v>
      </c>
      <c r="S2" s="1" t="s">
        <v>6</v>
      </c>
      <c r="T2" s="1" t="s">
        <v>7</v>
      </c>
      <c r="U2" s="1" t="s">
        <v>10</v>
      </c>
      <c r="V2" s="2" t="s">
        <v>11</v>
      </c>
      <c r="X2" t="s">
        <v>3</v>
      </c>
      <c r="Y2" s="1" t="s">
        <v>12</v>
      </c>
      <c r="Z2" s="1" t="s">
        <v>13</v>
      </c>
      <c r="AA2" s="1" t="s">
        <v>14</v>
      </c>
      <c r="AB2" s="2" t="s">
        <v>11</v>
      </c>
      <c r="AH2" s="18" t="s">
        <v>50</v>
      </c>
      <c r="AI2" s="19" t="s">
        <v>17</v>
      </c>
      <c r="AJ2" s="19" t="s">
        <v>20</v>
      </c>
      <c r="AK2" s="19" t="s">
        <v>23</v>
      </c>
      <c r="AL2" s="19" t="s">
        <v>24</v>
      </c>
      <c r="AM2" s="19" t="s">
        <v>25</v>
      </c>
      <c r="AN2" s="20" t="s">
        <v>26</v>
      </c>
      <c r="AP2" s="19" t="s">
        <v>50</v>
      </c>
      <c r="AQ2" s="19" t="s">
        <v>17</v>
      </c>
      <c r="AR2" s="19" t="s">
        <v>20</v>
      </c>
      <c r="AS2" s="19" t="s">
        <v>23</v>
      </c>
      <c r="AT2" s="19" t="s">
        <v>24</v>
      </c>
      <c r="AU2" s="19" t="s">
        <v>25</v>
      </c>
      <c r="AV2" s="19" t="s">
        <v>26</v>
      </c>
      <c r="AX2" s="39" t="s">
        <v>50</v>
      </c>
      <c r="AY2" s="40" t="s">
        <v>17</v>
      </c>
      <c r="AZ2" s="40" t="s">
        <v>20</v>
      </c>
      <c r="BA2" s="40" t="s">
        <v>23</v>
      </c>
      <c r="BB2" s="40" t="s">
        <v>24</v>
      </c>
      <c r="BC2" s="40" t="s">
        <v>25</v>
      </c>
      <c r="BD2" s="41" t="s">
        <v>26</v>
      </c>
    </row>
    <row r="3" spans="1:57" x14ac:dyDescent="0.25">
      <c r="A3">
        <v>1</v>
      </c>
      <c r="B3" t="s">
        <v>15</v>
      </c>
      <c r="C3" t="s">
        <v>16</v>
      </c>
      <c r="E3" s="3" t="s">
        <v>17</v>
      </c>
      <c r="F3" s="4">
        <f>+COUNT(H$11:H$1048576)</f>
        <v>33</v>
      </c>
      <c r="G3" s="4">
        <f>+COUNT(I$11:I$1048576)</f>
        <v>15</v>
      </c>
      <c r="H3" s="4">
        <f>+COUNT(K$11:K$1048576)</f>
        <v>29</v>
      </c>
      <c r="I3" s="4">
        <f>+COUNT(L$11:L$1048576)</f>
        <v>12</v>
      </c>
      <c r="J3" s="4">
        <f>+COUNT(E$11:E$1048576)</f>
        <v>14</v>
      </c>
      <c r="K3" s="5">
        <f>+COUNT(F$11:F$1048576)</f>
        <v>11</v>
      </c>
      <c r="P3" s="3" t="s">
        <v>17</v>
      </c>
      <c r="Q3" s="4">
        <f>+COUNT(O$11:O$1048576)</f>
        <v>1</v>
      </c>
      <c r="R3" s="4">
        <f>+COUNT(P$11:P$1048576)</f>
        <v>7</v>
      </c>
      <c r="S3" s="4">
        <f>+COUNT(R$11:R$1048576)</f>
        <v>6</v>
      </c>
      <c r="T3" s="4">
        <f>+COUNT(S$11:S$1048576)</f>
        <v>7</v>
      </c>
      <c r="U3" s="4">
        <f>+SUM(Tabla22[[#This Row],[L1]:[S2]])</f>
        <v>21</v>
      </c>
      <c r="V3" s="5"/>
      <c r="X3" s="3" t="s">
        <v>17</v>
      </c>
      <c r="Y3" s="4">
        <f>+COUNT(U$11:U$1048576)</f>
        <v>5</v>
      </c>
      <c r="Z3" s="4">
        <f>+COUNT(V$11:V$1048576)</f>
        <v>15</v>
      </c>
      <c r="AA3" s="4">
        <f>+COUNT(W$11:W$1048576)</f>
        <v>35</v>
      </c>
      <c r="AB3" s="5"/>
      <c r="AH3" s="27" t="s">
        <v>7</v>
      </c>
      <c r="AI3" s="28" cm="1">
        <f t="array" ref="AI3">+SUMPRODUCT(($E$3:$E$8 = AI$2)*($F$2:$K$2=$AH3)*($F$3:$K$8))</f>
        <v>12</v>
      </c>
      <c r="AJ3" s="28" cm="1">
        <f t="array" ref="AJ3">+SUMPRODUCT(($E$3:$E$8 = AJ$2)*($F$2:$K$2=$AH3)*($F$3:$K$8))</f>
        <v>8</v>
      </c>
      <c r="AK3" s="28" cm="1">
        <f t="array" ref="AK3">+SUMPRODUCT(($E$3:$E$8 = AK$2)*($F$2:$K$2=$AH3)*($F$3:$K$8))</f>
        <v>0</v>
      </c>
      <c r="AL3" s="28" cm="1">
        <f t="array" ref="AL3">+SUMPRODUCT(($E$3:$E$8 = AL$2)*($F$2:$K$2=$AH3)*($F$3:$K$8))</f>
        <v>3</v>
      </c>
      <c r="AM3" s="28" cm="1">
        <f t="array" ref="AM3">+SUMPRODUCT(($E$3:$E$8 = AM$2)*($F$2:$K$2=$AH3)*($F$3:$K$8))</f>
        <v>1</v>
      </c>
      <c r="AN3" s="29" cm="1">
        <f t="array" ref="AN3">+SUMPRODUCT(($E$3:$E$8 = AN$2)*($F$2:$K$2=$AH3)*($F$3:$K$8))</f>
        <v>0.72727272727272729</v>
      </c>
      <c r="AP3" s="27" t="s">
        <v>7</v>
      </c>
      <c r="AQ3" s="28" cm="1">
        <f t="array" ref="AQ3">+SUMPRODUCT(($P$3:$P$8 = AQ$2)*($Q$2:$V$2=$AP3)*($Q$3:$V$8))</f>
        <v>7</v>
      </c>
      <c r="AR3" s="28" cm="1">
        <f t="array" ref="AR3">+SUMPRODUCT(($P$3:$P$8 = AR$2)*($Q$2:$V$2=$AP3)*($Q$3:$V$8))</f>
        <v>4</v>
      </c>
      <c r="AS3" s="28" cm="1">
        <f t="array" ref="AS3">+SUMPRODUCT(($P$3:$P$8 = AS$2)*($Q$2:$V$2=$AP3)*($Q$3:$V$8))</f>
        <v>0</v>
      </c>
      <c r="AT3" s="28" cm="1">
        <f t="array" ref="AT3">+SUMPRODUCT(($P$3:$P$8 = AT$2)*($Q$2:$V$2=$AP3)*($Q$3:$V$8))</f>
        <v>3</v>
      </c>
      <c r="AU3" s="28" cm="1">
        <f t="array" ref="AU3">+SUMPRODUCT(($P$3:$P$8 = AU$2)*($Q$2:$V$2=$AP3)*($Q$3:$V$8))</f>
        <v>0</v>
      </c>
      <c r="AV3" s="29" cm="1">
        <f t="array" ref="AV3">+SUMPRODUCT(($P$3:$P$8 = AV$2)*($Q$2:$V$2=$AP3)*($Q$3:$V$8))</f>
        <v>0.5714285714285714</v>
      </c>
      <c r="AX3" s="42" t="s">
        <v>12</v>
      </c>
      <c r="AY3" s="43" cm="1">
        <f t="array" ref="AY3">+SUMPRODUCT(($X$3:$X$8 = AY$2)*($Y$2:$AB$2=$AX3)*($Y$3:$AB$8))</f>
        <v>5</v>
      </c>
      <c r="AZ3" s="43" cm="1">
        <f t="array" ref="AZ3">+SUMPRODUCT(($X$3:$X$8 = AZ$2)*($Y$2:$AB$2=$AX3)*($Y$3:$AB$8))</f>
        <v>4</v>
      </c>
      <c r="BA3" s="43" cm="1">
        <f t="array" ref="BA3">+SUMPRODUCT(($X$3:$X$8 = BA$2)*($Y$2:$AB$2=$AX3)*($Y$3:$AB$8))</f>
        <v>0</v>
      </c>
      <c r="BB3" s="43" cm="1">
        <f t="array" ref="BB3">+SUMPRODUCT(($X$3:$X$8 = BB$2)*($Y$2:$AB$2=$AX3)*($Y$3:$AB$8))</f>
        <v>1</v>
      </c>
      <c r="BC3" s="43" cm="1">
        <f t="array" ref="BC3">+SUMPRODUCT(($X$3:$X$8 = BC$2)*($Y$2:$AB$2=$AX3)*($Y$3:$AB$8))</f>
        <v>0</v>
      </c>
      <c r="BD3" s="44" cm="1">
        <f t="array" ref="BD3">+SUMPRODUCT(($X$3:$X$8 = BD$2)*($Y$2:$AB$2=$AX3)*($Y$3:$AB$8))</f>
        <v>0.8</v>
      </c>
    </row>
    <row r="4" spans="1:57" x14ac:dyDescent="0.25">
      <c r="A4">
        <v>2</v>
      </c>
      <c r="B4" t="s">
        <v>18</v>
      </c>
      <c r="C4" t="s">
        <v>19</v>
      </c>
      <c r="E4" s="3" t="s">
        <v>20</v>
      </c>
      <c r="F4" s="4">
        <f>COUNTIF(H$11:H$1048576,1)</f>
        <v>24</v>
      </c>
      <c r="G4" s="4">
        <f>COUNTIF(I$11:I$1048576,1)</f>
        <v>11</v>
      </c>
      <c r="H4" s="4">
        <f>COUNTIF(K$11:K$1048576,1)</f>
        <v>17</v>
      </c>
      <c r="I4" s="4">
        <f>COUNTIF(L$11:L$1048576,1)</f>
        <v>8</v>
      </c>
      <c r="J4" s="4">
        <f>COUNTIF(E$11:E$1048576,1)</f>
        <v>13</v>
      </c>
      <c r="K4" s="5">
        <f>COUNTIF(F$11:F$1048576,1)</f>
        <v>2</v>
      </c>
      <c r="P4" s="3" t="s">
        <v>20</v>
      </c>
      <c r="Q4" s="4">
        <f>COUNTIF(O$11:O$1048576,1)</f>
        <v>1</v>
      </c>
      <c r="R4" s="4">
        <f>COUNTIF(P$11:P$1048576,1)</f>
        <v>5</v>
      </c>
      <c r="S4" s="4">
        <f>COUNTIF(R$11:R$1048576,1)</f>
        <v>5</v>
      </c>
      <c r="T4" s="4">
        <f>COUNTIF(S$11:S$1048576,1)</f>
        <v>4</v>
      </c>
      <c r="U4" s="4">
        <f>+SUM(Tabla22[[#This Row],[L1]:[S2]])</f>
        <v>15</v>
      </c>
      <c r="V4" s="5"/>
      <c r="X4" s="3" t="s">
        <v>20</v>
      </c>
      <c r="Y4" s="4">
        <f>COUNTIF(U$11:U$1048576,1)</f>
        <v>4</v>
      </c>
      <c r="Z4" s="4">
        <f>COUNTIF(V$11:V$1048576,1)</f>
        <v>12</v>
      </c>
      <c r="AA4" s="4">
        <f>COUNTIF(W$11:W$1048576,1)</f>
        <v>27</v>
      </c>
      <c r="AB4" s="5"/>
      <c r="AH4" s="30" t="s">
        <v>6</v>
      </c>
      <c r="AI4" s="31" cm="1">
        <f t="array" ref="AI4">+SUMPRODUCT(($E$3:$E$8 = AI$2)*($F$2:$K$2=$AH4)*($F$3:$K$8))</f>
        <v>29</v>
      </c>
      <c r="AJ4" s="31" cm="1">
        <f t="array" ref="AJ4">+SUMPRODUCT(($E$3:$E$8 = AJ$2)*($F$2:$K$2=$AH4)*($F$3:$K$8))</f>
        <v>17</v>
      </c>
      <c r="AK4" s="31" cm="1">
        <f t="array" ref="AK4">+SUMPRODUCT(($E$3:$E$8 = AK$2)*($F$2:$K$2=$AH4)*($F$3:$K$8))</f>
        <v>3</v>
      </c>
      <c r="AL4" s="31" cm="1">
        <f t="array" ref="AL4">+SUMPRODUCT(($E$3:$E$8 = AL$2)*($F$2:$K$2=$AH4)*($F$3:$K$8))</f>
        <v>7</v>
      </c>
      <c r="AM4" s="31" cm="1">
        <f t="array" ref="AM4">+SUMPRODUCT(($E$3:$E$8 = AM$2)*($F$2:$K$2=$AH4)*($F$3:$K$8))</f>
        <v>2</v>
      </c>
      <c r="AN4" s="32" cm="1">
        <f t="array" ref="AN4">+SUMPRODUCT(($E$3:$E$8 = AN$2)*($F$2:$K$2=$AH4)*($F$3:$K$8))</f>
        <v>0.62962962962962965</v>
      </c>
      <c r="AP4" s="30" t="s">
        <v>6</v>
      </c>
      <c r="AQ4" s="31" cm="1">
        <f t="array" ref="AQ4">+SUMPRODUCT(($P$3:$P$8 = AQ$2)*($Q$2:$V$2=$AP4)*($Q$3:$V$8))</f>
        <v>6</v>
      </c>
      <c r="AR4" s="31" cm="1">
        <f t="array" ref="AR4">+SUMPRODUCT(($P$3:$P$8 = AR$2)*($Q$2:$V$2=$AP4)*($Q$3:$V$8))</f>
        <v>5</v>
      </c>
      <c r="AS4" s="31" cm="1">
        <f t="array" ref="AS4">+SUMPRODUCT(($P$3:$P$8 = AS$2)*($Q$2:$V$2=$AP4)*($Q$3:$V$8))</f>
        <v>0</v>
      </c>
      <c r="AT4" s="31" cm="1">
        <f t="array" ref="AT4">+SUMPRODUCT(($P$3:$P$8 = AT$2)*($Q$2:$V$2=$AP4)*($Q$3:$V$8))</f>
        <v>1</v>
      </c>
      <c r="AU4" s="31" cm="1">
        <f t="array" ref="AU4">+SUMPRODUCT(($P$3:$P$8 = AU$2)*($Q$2:$V$2=$AP4)*($Q$3:$V$8))</f>
        <v>0</v>
      </c>
      <c r="AV4" s="32" cm="1">
        <f t="array" ref="AV4">+SUMPRODUCT(($P$3:$P$8 = AV$2)*($Q$2:$V$2=$AP4)*($Q$3:$V$8))</f>
        <v>0.83333333333333337</v>
      </c>
      <c r="AX4" s="33" t="s">
        <v>13</v>
      </c>
      <c r="AY4" s="34" cm="1">
        <f t="array" ref="AY4">+SUMPRODUCT(($X$3:$X$8 = AY$2)*($Y$2:$AB$2=$AX4)*($Y$3:$AB$8))</f>
        <v>15</v>
      </c>
      <c r="AZ4" s="34" cm="1">
        <f t="array" ref="AZ4">+SUMPRODUCT(($X$3:$X$8 = AZ$2)*($Y$2:$AB$2=$AX4)*($Y$3:$AB$8))</f>
        <v>12</v>
      </c>
      <c r="BA4" s="34" cm="1">
        <f t="array" ref="BA4">+SUMPRODUCT(($X$3:$X$8 = BA$2)*($Y$2:$AB$2=$AX4)*($Y$3:$AB$8))</f>
        <v>1</v>
      </c>
      <c r="BB4" s="34" cm="1">
        <f t="array" ref="BB4">+SUMPRODUCT(($X$3:$X$8 = BB$2)*($Y$2:$AB$2=$AX4)*($Y$3:$AB$8))</f>
        <v>2</v>
      </c>
      <c r="BC4" s="34" cm="1">
        <f t="array" ref="BC4">+SUMPRODUCT(($X$3:$X$8 = BC$2)*($Y$2:$AB$2=$AX4)*($Y$3:$AB$8))</f>
        <v>0</v>
      </c>
      <c r="BD4" s="35" cm="1">
        <f t="array" ref="BD4">+SUMPRODUCT(($X$3:$X$8 = BD$2)*($Y$2:$AB$2=$AX4)*($Y$3:$AB$8))</f>
        <v>0.8</v>
      </c>
    </row>
    <row r="5" spans="1:57" ht="15.75" thickBot="1" x14ac:dyDescent="0.3">
      <c r="A5">
        <v>3</v>
      </c>
      <c r="B5" t="s">
        <v>21</v>
      </c>
      <c r="C5" t="s">
        <v>22</v>
      </c>
      <c r="E5" s="3" t="s">
        <v>23</v>
      </c>
      <c r="F5" s="4">
        <f>COUNTIF(H$11:H$1048576,2)</f>
        <v>1</v>
      </c>
      <c r="G5" s="4">
        <f>COUNTIF(I$11:I$1048576,2)</f>
        <v>2</v>
      </c>
      <c r="H5" s="4">
        <f>COUNTIF(K$11:K$1048576,2)</f>
        <v>3</v>
      </c>
      <c r="I5" s="4">
        <f>COUNTIF(L$11:L$1048576,2)</f>
        <v>0</v>
      </c>
      <c r="J5" s="4">
        <f>COUNTIF(E$11:E$1048576,2)</f>
        <v>0</v>
      </c>
      <c r="K5" s="5">
        <f>COUNTIF(F$11:F$1048576,2)</f>
        <v>0</v>
      </c>
      <c r="P5" s="3" t="s">
        <v>23</v>
      </c>
      <c r="Q5" s="4">
        <f>COUNTIF(O$11:O$1048576,2)</f>
        <v>0</v>
      </c>
      <c r="R5" s="4">
        <f>COUNTIF(P$11:P$1048576,2)</f>
        <v>0</v>
      </c>
      <c r="S5" s="4">
        <f>COUNTIF(R$11:R$1048576,2)</f>
        <v>0</v>
      </c>
      <c r="T5" s="4">
        <f>COUNTIF(S$11:S$1048576,2)</f>
        <v>0</v>
      </c>
      <c r="U5" s="4">
        <f>+SUM(Tabla22[[#This Row],[L1]:[S2]])</f>
        <v>0</v>
      </c>
      <c r="V5" s="5"/>
      <c r="X5" s="3" t="s">
        <v>23</v>
      </c>
      <c r="Y5" s="4">
        <f>COUNTIF(U$11:U$1048576,2)</f>
        <v>0</v>
      </c>
      <c r="Z5" s="4">
        <f>COUNTIF(V$11:V$1048576,2)</f>
        <v>1</v>
      </c>
      <c r="AA5" s="4">
        <f>COUNTIF(W$11:W$1048576,2)</f>
        <v>0</v>
      </c>
      <c r="AB5" s="5"/>
      <c r="AH5" s="30" t="s">
        <v>4</v>
      </c>
      <c r="AI5" s="31" cm="1">
        <f t="array" ref="AI5">+SUMPRODUCT(($E$3:$E$8 = AI$2)*($F$2:$K$2=$AH5)*($F$3:$K$8))</f>
        <v>33</v>
      </c>
      <c r="AJ5" s="31" cm="1">
        <f t="array" ref="AJ5">+SUMPRODUCT(($E$3:$E$8 = AJ$2)*($F$2:$K$2=$AH5)*($F$3:$K$8))</f>
        <v>24</v>
      </c>
      <c r="AK5" s="31" cm="1">
        <f t="array" ref="AK5">+SUMPRODUCT(($E$3:$E$8 = AK$2)*($F$2:$K$2=$AH5)*($F$3:$K$8))</f>
        <v>1</v>
      </c>
      <c r="AL5" s="31" cm="1">
        <f t="array" ref="AL5">+SUMPRODUCT(($E$3:$E$8 = AL$2)*($F$2:$K$2=$AH5)*($F$3:$K$8))</f>
        <v>8</v>
      </c>
      <c r="AM5" s="31" cm="1">
        <f t="array" ref="AM5">+SUMPRODUCT(($E$3:$E$8 = AM$2)*($F$2:$K$2=$AH5)*($F$3:$K$8))</f>
        <v>0</v>
      </c>
      <c r="AN5" s="32" cm="1">
        <f t="array" ref="AN5">+SUMPRODUCT(($E$3:$E$8 = AN$2)*($F$2:$K$2=$AH5)*($F$3:$K$8))</f>
        <v>0.72727272727272729</v>
      </c>
      <c r="AP5" s="30" t="s">
        <v>4</v>
      </c>
      <c r="AQ5" s="31" cm="1">
        <f t="array" ref="AQ5">+SUMPRODUCT(($P$3:$P$8 = AQ$2)*($Q$2:$V$2=$AP5)*($Q$3:$V$8))</f>
        <v>1</v>
      </c>
      <c r="AR5" s="31" cm="1">
        <f t="array" ref="AR5">+SUMPRODUCT(($P$3:$P$8 = AR$2)*($Q$2:$V$2=$AP5)*($Q$3:$V$8))</f>
        <v>1</v>
      </c>
      <c r="AS5" s="31" cm="1">
        <f t="array" ref="AS5">+SUMPRODUCT(($P$3:$P$8 = AS$2)*($Q$2:$V$2=$AP5)*($Q$3:$V$8))</f>
        <v>0</v>
      </c>
      <c r="AT5" s="31" cm="1">
        <f t="array" ref="AT5">+SUMPRODUCT(($P$3:$P$8 = AT$2)*($Q$2:$V$2=$AP5)*($Q$3:$V$8))</f>
        <v>0</v>
      </c>
      <c r="AU5" s="31" cm="1">
        <f t="array" ref="AU5">+SUMPRODUCT(($P$3:$P$8 = AU$2)*($Q$2:$V$2=$AP5)*($Q$3:$V$8))</f>
        <v>0</v>
      </c>
      <c r="AV5" s="32" cm="1">
        <f t="array" ref="AV5">+SUMPRODUCT(($P$3:$P$8 = AV$2)*($Q$2:$V$2=$AP5)*($Q$3:$V$8))</f>
        <v>1</v>
      </c>
      <c r="AX5" s="45" t="s">
        <v>14</v>
      </c>
      <c r="AY5" s="46" cm="1">
        <f t="array" ref="AY5">+SUMPRODUCT(($X$3:$X$8 = AY$2)*($Y$2:$AB$2=$AX5)*($Y$3:$AB$8))</f>
        <v>35</v>
      </c>
      <c r="AZ5" s="46" cm="1">
        <f t="array" ref="AZ5">+SUMPRODUCT(($X$3:$X$8 = AZ$2)*($Y$2:$AB$2=$AX5)*($Y$3:$AB$8))</f>
        <v>27</v>
      </c>
      <c r="BA5" s="46" cm="1">
        <f t="array" ref="BA5">+SUMPRODUCT(($X$3:$X$8 = BA$2)*($Y$2:$AB$2=$AX5)*($Y$3:$AB$8))</f>
        <v>0</v>
      </c>
      <c r="BB5" s="46" cm="1">
        <f t="array" ref="BB5">+SUMPRODUCT(($X$3:$X$8 = BB$2)*($Y$2:$AB$2=$AX5)*($Y$3:$AB$8))</f>
        <v>3</v>
      </c>
      <c r="BC5" s="46" cm="1">
        <f t="array" ref="BC5">+SUMPRODUCT(($X$3:$X$8 = BC$2)*($Y$2:$AB$2=$AX5)*($Y$3:$AB$8))</f>
        <v>5</v>
      </c>
      <c r="BD5" s="47" cm="1">
        <f t="array" ref="BD5">+SUMPRODUCT(($X$3:$X$8 = BD$2)*($Y$2:$AB$2=$AX5)*($Y$3:$AB$8))</f>
        <v>0.9</v>
      </c>
    </row>
    <row r="6" spans="1:57" x14ac:dyDescent="0.25">
      <c r="B6" t="str">
        <f>"Sample Size = "&amp;COUNT(C11:C1048576)</f>
        <v>Sample Size = 75</v>
      </c>
      <c r="E6" s="3" t="s">
        <v>24</v>
      </c>
      <c r="F6" s="4">
        <f>COUNTIF(H$11:H$1048576,3)</f>
        <v>8</v>
      </c>
      <c r="G6" s="4">
        <f>COUNTIF(I$11:I$1048576,3)</f>
        <v>2</v>
      </c>
      <c r="H6" s="4">
        <f>COUNTIF(K$11:K$1048576,3)</f>
        <v>7</v>
      </c>
      <c r="I6" s="4">
        <f>COUNTIF(L$11:L$1048576,3)</f>
        <v>3</v>
      </c>
      <c r="J6" s="4">
        <f>COUNTIF(E$11:E$1048576,3)</f>
        <v>0</v>
      </c>
      <c r="K6" s="5">
        <f>COUNTIF(F$11:F$1048576,3)</f>
        <v>1</v>
      </c>
      <c r="P6" s="3" t="s">
        <v>24</v>
      </c>
      <c r="Q6" s="4">
        <f>COUNTIF(O$11:O$1048576,3)</f>
        <v>0</v>
      </c>
      <c r="R6" s="4">
        <f>COUNTIF(P$11:P$1048576,3)</f>
        <v>1</v>
      </c>
      <c r="S6" s="4">
        <f>COUNTIF(R$11:R$1048576,3)</f>
        <v>1</v>
      </c>
      <c r="T6" s="4">
        <f>COUNTIF(S$11:S$1048576,3)</f>
        <v>3</v>
      </c>
      <c r="U6" s="4">
        <f>+SUM(Tabla22[[#This Row],[L1]:[S2]])</f>
        <v>5</v>
      </c>
      <c r="V6" s="5"/>
      <c r="X6" s="3" t="s">
        <v>24</v>
      </c>
      <c r="Y6" s="4">
        <f>COUNTIF(U$11:U$1048576,3)</f>
        <v>1</v>
      </c>
      <c r="Z6" s="4">
        <f>COUNTIF(V$11:V$1048576,3)</f>
        <v>2</v>
      </c>
      <c r="AA6" s="4">
        <f>COUNTIF(W$11:W$1048576,3)</f>
        <v>3</v>
      </c>
      <c r="AB6" s="5"/>
      <c r="AH6" s="27" t="s">
        <v>5</v>
      </c>
      <c r="AI6" s="28" cm="1">
        <f t="array" ref="AI6">+SUMPRODUCT(($E$3:$E$8 = AI$2)*($F$2:$K$2=$AH6)*($F$3:$K$8))</f>
        <v>15</v>
      </c>
      <c r="AJ6" s="28" cm="1">
        <f t="array" ref="AJ6">+SUMPRODUCT(($E$3:$E$8 = AJ$2)*($F$2:$K$2=$AH6)*($F$3:$K$8))</f>
        <v>11</v>
      </c>
      <c r="AK6" s="28" cm="1">
        <f t="array" ref="AK6">+SUMPRODUCT(($E$3:$E$8 = AK$2)*($F$2:$K$2=$AH6)*($F$3:$K$8))</f>
        <v>2</v>
      </c>
      <c r="AL6" s="28" cm="1">
        <f t="array" ref="AL6">+SUMPRODUCT(($E$3:$E$8 = AL$2)*($F$2:$K$2=$AH6)*($F$3:$K$8))</f>
        <v>2</v>
      </c>
      <c r="AM6" s="28" cm="1">
        <f t="array" ref="AM6">+SUMPRODUCT(($E$3:$E$8 = AM$2)*($F$2:$K$2=$AH6)*($F$3:$K$8))</f>
        <v>0</v>
      </c>
      <c r="AN6" s="29" cm="1">
        <f t="array" ref="AN6">+SUMPRODUCT(($E$3:$E$8 = AN$2)*($F$2:$K$2=$AH6)*($F$3:$K$8))</f>
        <v>0.73333333333333328</v>
      </c>
      <c r="AP6" s="27" t="s">
        <v>5</v>
      </c>
      <c r="AQ6" s="28" cm="1">
        <f t="array" ref="AQ6">+SUMPRODUCT(($P$3:$P$8 = AQ$2)*($Q$2:$V$2=$AP6)*($Q$3:$V$8))</f>
        <v>7</v>
      </c>
      <c r="AR6" s="28" cm="1">
        <f t="array" ref="AR6">+SUMPRODUCT(($P$3:$P$8 = AR$2)*($Q$2:$V$2=$AP6)*($Q$3:$V$8))</f>
        <v>5</v>
      </c>
      <c r="AS6" s="28" cm="1">
        <f t="array" ref="AS6">+SUMPRODUCT(($P$3:$P$8 = AS$2)*($Q$2:$V$2=$AP6)*($Q$3:$V$8))</f>
        <v>0</v>
      </c>
      <c r="AT6" s="28" cm="1">
        <f t="array" ref="AT6">+SUMPRODUCT(($P$3:$P$8 = AT$2)*($Q$2:$V$2=$AP6)*($Q$3:$V$8))</f>
        <v>1</v>
      </c>
      <c r="AU6" s="28" cm="1">
        <f t="array" ref="AU6">+SUMPRODUCT(($P$3:$P$8 = AU$2)*($Q$2:$V$2=$AP6)*($Q$3:$V$8))</f>
        <v>1</v>
      </c>
      <c r="AV6" s="29" cm="1">
        <f t="array" ref="AV6">+SUMPRODUCT(($P$3:$P$8 = AV$2)*($Q$2:$V$2=$AP6)*($Q$3:$V$8))</f>
        <v>0.83333333333333337</v>
      </c>
      <c r="AX6" s="16"/>
      <c r="AY6" s="15"/>
      <c r="AZ6" s="15"/>
      <c r="BA6" s="15"/>
      <c r="BB6" s="15"/>
      <c r="BC6" s="15"/>
      <c r="BD6" s="17"/>
      <c r="BE6" s="15"/>
    </row>
    <row r="7" spans="1:57" ht="15.75" thickBot="1" x14ac:dyDescent="0.3">
      <c r="E7" s="3" t="s">
        <v>25</v>
      </c>
      <c r="F7" s="4">
        <f>COUNTIF(H$11:H$1048576,0)</f>
        <v>0</v>
      </c>
      <c r="G7" s="4">
        <f>COUNTIF(I$11:I$1048576,0)</f>
        <v>0</v>
      </c>
      <c r="H7" s="4">
        <f>COUNTIF(K$11:K$1048576,0)</f>
        <v>2</v>
      </c>
      <c r="I7" s="4">
        <f>COUNTIF(L$11:L$1048576,0)</f>
        <v>1</v>
      </c>
      <c r="J7" s="4">
        <f>COUNTIF(E$11:E$1048576,0)</f>
        <v>1</v>
      </c>
      <c r="K7" s="5">
        <f>COUNTIF(F$11:F$1048576,0)</f>
        <v>8</v>
      </c>
      <c r="P7" s="3" t="s">
        <v>25</v>
      </c>
      <c r="Q7" s="4">
        <f>COUNTIF(O$11:O$1048576,0)</f>
        <v>0</v>
      </c>
      <c r="R7" s="4">
        <f>COUNTIF(P$11:P$1048576,0)</f>
        <v>1</v>
      </c>
      <c r="S7" s="4">
        <f>COUNTIF(R$11:R$1048576,0)</f>
        <v>0</v>
      </c>
      <c r="T7" s="4">
        <f>COUNTIF(S$11:S$1048576,0)</f>
        <v>0</v>
      </c>
      <c r="U7" s="4">
        <f>+SUM(Tabla22[[#This Row],[L1]:[S2]])</f>
        <v>1</v>
      </c>
      <c r="V7" s="5"/>
      <c r="X7" s="3" t="s">
        <v>25</v>
      </c>
      <c r="Y7" s="4">
        <f>COUNTIF(U$11:U$1048576,0)</f>
        <v>0</v>
      </c>
      <c r="Z7" s="4">
        <f>COUNTIF(V$11:V$1048576,0)</f>
        <v>0</v>
      </c>
      <c r="AA7" s="4">
        <f>COUNTIF(W$11:W$1048576,0)</f>
        <v>5</v>
      </c>
      <c r="AB7" s="5"/>
      <c r="AH7" s="21" t="s">
        <v>49</v>
      </c>
      <c r="AI7" s="22" cm="1">
        <f t="array" ref="AI7">+SUMPRODUCT(($E$3:$E$8 = AI$2)*($F$2:$K$2=$AH7)*($F$3:$K$8))</f>
        <v>14</v>
      </c>
      <c r="AJ7" s="22" cm="1">
        <f t="array" ref="AJ7">+SUMPRODUCT(($E$3:$E$8 = AJ$2)*($F$2:$K$2=$AH7)*($F$3:$K$8))</f>
        <v>13</v>
      </c>
      <c r="AK7" s="22" cm="1">
        <f t="array" ref="AK7">+SUMPRODUCT(($E$3:$E$8 = AK$2)*($F$2:$K$2=$AH7)*($F$3:$K$8))</f>
        <v>0</v>
      </c>
      <c r="AL7" s="22" cm="1">
        <f t="array" ref="AL7">+SUMPRODUCT(($E$3:$E$8 = AL$2)*($F$2:$K$2=$AH7)*($F$3:$K$8))</f>
        <v>0</v>
      </c>
      <c r="AM7" s="22" cm="1">
        <f t="array" ref="AM7">+SUMPRODUCT(($E$3:$E$8 = AM$2)*($F$2:$K$2=$AH7)*($F$3:$K$8))</f>
        <v>1</v>
      </c>
      <c r="AN7" s="23" cm="1">
        <f t="array" ref="AN7">+SUMPRODUCT(($E$3:$E$8 = AN$2)*($F$2:$K$2=$AH7)*($F$3:$K$8))</f>
        <v>1</v>
      </c>
      <c r="AP7" s="36" t="s">
        <v>10</v>
      </c>
      <c r="AQ7" s="37" cm="1">
        <f t="array" ref="AQ7">+SUMPRODUCT(($P$3:$P$8 = AQ$2)*($Q$2:$V$2=$AP7)*($Q$3:$V$8))</f>
        <v>21</v>
      </c>
      <c r="AR7" s="37" cm="1">
        <f t="array" ref="AR7">+SUMPRODUCT(($P$3:$P$8 = AR$2)*($Q$2:$V$2=$AP7)*($Q$3:$V$8))</f>
        <v>15</v>
      </c>
      <c r="AS7" s="37" cm="1">
        <f t="array" ref="AS7">+SUMPRODUCT(($P$3:$P$8 = AS$2)*($Q$2:$V$2=$AP7)*($Q$3:$V$8))</f>
        <v>0</v>
      </c>
      <c r="AT7" s="37" cm="1">
        <f t="array" ref="AT7">+SUMPRODUCT(($P$3:$P$8 = AT$2)*($Q$2:$V$2=$AP7)*($Q$3:$V$8))</f>
        <v>5</v>
      </c>
      <c r="AU7" s="37" cm="1">
        <f t="array" ref="AU7">+SUMPRODUCT(($P$3:$P$8 = AU$2)*($Q$2:$V$2=$AP7)*($Q$3:$V$8))</f>
        <v>1</v>
      </c>
      <c r="AV7" s="38" cm="1">
        <f t="array" ref="AV7">+SUMPRODUCT(($P$3:$P$8 = AV$2)*($Q$2:$V$2=$AP7)*($Q$3:$V$8))</f>
        <v>0.75</v>
      </c>
      <c r="AX7" s="16"/>
      <c r="AY7" s="15"/>
      <c r="AZ7" s="15"/>
      <c r="BA7" s="15"/>
      <c r="BB7" s="15"/>
      <c r="BC7" s="15"/>
      <c r="BD7" s="17"/>
      <c r="BE7" s="15"/>
    </row>
    <row r="8" spans="1:57" ht="15.75" thickBot="1" x14ac:dyDescent="0.3">
      <c r="E8" s="6" t="s">
        <v>26</v>
      </c>
      <c r="F8" s="7">
        <f>+F4/(F3-F7)</f>
        <v>0.72727272727272729</v>
      </c>
      <c r="G8" s="7">
        <f>+G4/(G3-G7)</f>
        <v>0.73333333333333328</v>
      </c>
      <c r="H8" s="7">
        <f>+H4/(H3-H7)</f>
        <v>0.62962962962962965</v>
      </c>
      <c r="I8" s="7">
        <f>+I4/(I3-I7)</f>
        <v>0.72727272727272729</v>
      </c>
      <c r="J8" s="7">
        <f t="shared" ref="J8:K8" si="0">+J4/(J3-J7)</f>
        <v>1</v>
      </c>
      <c r="K8" s="8">
        <f t="shared" si="0"/>
        <v>0.66666666666666663</v>
      </c>
      <c r="P8" s="6" t="s">
        <v>26</v>
      </c>
      <c r="Q8" s="7">
        <f>+Q4/(Q3-Q7)</f>
        <v>1</v>
      </c>
      <c r="R8" s="7">
        <f t="shared" ref="R8:T8" si="1">+R4/(R3-R7)</f>
        <v>0.83333333333333337</v>
      </c>
      <c r="S8" s="7">
        <f t="shared" si="1"/>
        <v>0.83333333333333337</v>
      </c>
      <c r="T8" s="7">
        <f t="shared" si="1"/>
        <v>0.5714285714285714</v>
      </c>
      <c r="U8" s="7">
        <f>+U4/(U3-U7)</f>
        <v>0.75</v>
      </c>
      <c r="V8" s="8"/>
      <c r="X8" s="6" t="s">
        <v>26</v>
      </c>
      <c r="Y8" s="7">
        <f>+Y4/(Y3-Y7)</f>
        <v>0.8</v>
      </c>
      <c r="Z8" s="7">
        <f>+Z4/(Z3-Z7)</f>
        <v>0.8</v>
      </c>
      <c r="AA8" s="7">
        <f>+AA4/(AA3-AA7)</f>
        <v>0.9</v>
      </c>
      <c r="AB8" s="8"/>
      <c r="AH8" s="24" t="s">
        <v>9</v>
      </c>
      <c r="AI8" s="25" cm="1">
        <f t="array" ref="AI8">+SUMPRODUCT(($E$3:$E$8 = AI$2)*($F$2:$K$2=$AH8)*($F$3:$K$8))</f>
        <v>11</v>
      </c>
      <c r="AJ8" s="25" cm="1">
        <f t="array" ref="AJ8">+SUMPRODUCT(($E$3:$E$8 = AJ$2)*($F$2:$K$2=$AH8)*($F$3:$K$8))</f>
        <v>2</v>
      </c>
      <c r="AK8" s="25" cm="1">
        <f t="array" ref="AK8">+SUMPRODUCT(($E$3:$E$8 = AK$2)*($F$2:$K$2=$AH8)*($F$3:$K$8))</f>
        <v>0</v>
      </c>
      <c r="AL8" s="25" cm="1">
        <f t="array" ref="AL8">+SUMPRODUCT(($E$3:$E$8 = AL$2)*($F$2:$K$2=$AH8)*($F$3:$K$8))</f>
        <v>1</v>
      </c>
      <c r="AM8" s="25" cm="1">
        <f t="array" ref="AM8">+SUMPRODUCT(($E$3:$E$8 = AM$2)*($F$2:$K$2=$AH8)*($F$3:$K$8))</f>
        <v>8</v>
      </c>
      <c r="AN8" s="26" cm="1">
        <f t="array" ref="AN8">+SUMPRODUCT(($E$3:$E$8 = AN$2)*($F$2:$K$2=$AH8)*($F$3:$K$8))</f>
        <v>0.66666666666666663</v>
      </c>
      <c r="AX8" s="16"/>
      <c r="AY8" s="15"/>
      <c r="AZ8" s="15"/>
      <c r="BA8" s="15"/>
      <c r="BB8" s="15"/>
      <c r="BC8" s="15"/>
      <c r="BD8" s="17"/>
      <c r="BE8" s="15"/>
    </row>
    <row r="9" spans="1:57" x14ac:dyDescent="0.25">
      <c r="O9" s="92" t="s">
        <v>27</v>
      </c>
      <c r="P9" s="92"/>
      <c r="Q9" s="92"/>
      <c r="R9" s="92"/>
      <c r="S9" s="92"/>
      <c r="T9" s="92"/>
      <c r="AX9" s="15"/>
      <c r="AY9" s="15"/>
      <c r="AZ9" s="15"/>
      <c r="BA9" s="15"/>
      <c r="BB9" s="15"/>
      <c r="BC9" s="15"/>
      <c r="BD9" s="15"/>
      <c r="BE9" s="15"/>
    </row>
    <row r="10" spans="1:57" x14ac:dyDescent="0.25">
      <c r="B10" t="s">
        <v>53</v>
      </c>
      <c r="C10" t="s">
        <v>28</v>
      </c>
      <c r="D10" t="s">
        <v>29</v>
      </c>
      <c r="E10" t="s">
        <v>8</v>
      </c>
      <c r="F10" t="s">
        <v>9</v>
      </c>
      <c r="G10" t="s">
        <v>30</v>
      </c>
      <c r="H10" t="s">
        <v>4</v>
      </c>
      <c r="I10" t="s">
        <v>5</v>
      </c>
      <c r="J10" t="s">
        <v>31</v>
      </c>
      <c r="K10" t="s">
        <v>6</v>
      </c>
      <c r="L10" t="s">
        <v>7</v>
      </c>
      <c r="M10" t="s">
        <v>32</v>
      </c>
      <c r="N10" s="9"/>
      <c r="O10" t="s">
        <v>4</v>
      </c>
      <c r="P10" t="s">
        <v>5</v>
      </c>
      <c r="Q10" t="s">
        <v>31</v>
      </c>
      <c r="R10" t="s">
        <v>6</v>
      </c>
      <c r="S10" t="s">
        <v>7</v>
      </c>
      <c r="T10" t="s">
        <v>32</v>
      </c>
      <c r="U10" t="s">
        <v>33</v>
      </c>
      <c r="V10" t="s">
        <v>34</v>
      </c>
      <c r="W10" t="s">
        <v>35</v>
      </c>
      <c r="X10" t="s">
        <v>36</v>
      </c>
      <c r="Y10" t="s">
        <v>37</v>
      </c>
    </row>
    <row r="11" spans="1:57" x14ac:dyDescent="0.25">
      <c r="B11">
        <f t="shared" ref="B11:B42" si="2">VLOOKUP(INT(D11),$AE$14:$AE$30,1,1)</f>
        <v>20</v>
      </c>
      <c r="C11" s="10">
        <v>44774</v>
      </c>
      <c r="D11" s="11">
        <v>23.81</v>
      </c>
      <c r="E11" s="11"/>
      <c r="F11" s="11">
        <v>1</v>
      </c>
      <c r="G11" s="11"/>
      <c r="H11" s="11"/>
      <c r="I11" s="11"/>
      <c r="J11" s="11"/>
      <c r="K11" s="11"/>
      <c r="L11" s="11"/>
      <c r="M11" s="11"/>
      <c r="N11" s="9"/>
      <c r="O11" s="11"/>
      <c r="P11" s="11"/>
      <c r="Q11" s="11"/>
      <c r="R11" s="11"/>
      <c r="S11" s="11"/>
      <c r="T11" s="11"/>
      <c r="U11" s="11"/>
      <c r="V11" s="11"/>
      <c r="W11" s="11">
        <v>1</v>
      </c>
      <c r="X11" s="11"/>
      <c r="Y11" s="11"/>
    </row>
    <row r="12" spans="1:57" ht="15.75" thickBot="1" x14ac:dyDescent="0.3">
      <c r="B12">
        <f t="shared" si="2"/>
        <v>20</v>
      </c>
      <c r="C12" s="12">
        <v>44775</v>
      </c>
      <c r="D12">
        <v>24.64</v>
      </c>
      <c r="F12">
        <v>0</v>
      </c>
      <c r="H12">
        <v>1</v>
      </c>
      <c r="N12" s="9"/>
      <c r="S12">
        <v>1</v>
      </c>
      <c r="W12">
        <v>1</v>
      </c>
    </row>
    <row r="13" spans="1:57" x14ac:dyDescent="0.25">
      <c r="B13">
        <f t="shared" si="2"/>
        <v>25</v>
      </c>
      <c r="C13" s="10">
        <v>44776</v>
      </c>
      <c r="D13" s="11">
        <v>25.35</v>
      </c>
      <c r="E13" s="11"/>
      <c r="F13" s="11"/>
      <c r="G13" s="11"/>
      <c r="H13" s="11"/>
      <c r="I13" s="11"/>
      <c r="J13" s="11"/>
      <c r="K13" s="11"/>
      <c r="L13" s="11"/>
      <c r="M13" s="11"/>
      <c r="N13" s="9"/>
      <c r="O13" s="11"/>
      <c r="P13" s="11"/>
      <c r="Q13" s="11"/>
      <c r="R13" s="11"/>
      <c r="S13" s="11"/>
      <c r="T13" s="11"/>
      <c r="U13" s="11"/>
      <c r="V13" s="11"/>
      <c r="W13" s="11">
        <v>0</v>
      </c>
      <c r="X13" s="11"/>
      <c r="Y13" s="11" t="s">
        <v>38</v>
      </c>
      <c r="AE13" s="70" t="s">
        <v>61</v>
      </c>
      <c r="AF13" s="68" t="str">
        <f>"Sample Size = "&amp;COUNT(C11:C1048576)</f>
        <v>Sample Size = 75</v>
      </c>
    </row>
    <row r="14" spans="1:57" x14ac:dyDescent="0.25">
      <c r="B14">
        <f t="shared" si="2"/>
        <v>20</v>
      </c>
      <c r="C14" s="12">
        <v>44777</v>
      </c>
      <c r="D14">
        <v>23.99</v>
      </c>
      <c r="K14">
        <v>3</v>
      </c>
      <c r="L14">
        <v>1</v>
      </c>
      <c r="M14">
        <v>1</v>
      </c>
      <c r="N14" s="9"/>
      <c r="V14">
        <v>1</v>
      </c>
      <c r="AE14" s="71">
        <v>5</v>
      </c>
      <c r="AF14" s="69">
        <f>+COUNTIF($B$11:$B$1048576,AE14)</f>
        <v>0</v>
      </c>
    </row>
    <row r="15" spans="1:57" x14ac:dyDescent="0.25">
      <c r="B15">
        <f t="shared" si="2"/>
        <v>20</v>
      </c>
      <c r="C15" s="10">
        <v>44778</v>
      </c>
      <c r="D15" s="11">
        <v>23.85</v>
      </c>
      <c r="E15" s="11"/>
      <c r="F15" s="11"/>
      <c r="G15" s="11"/>
      <c r="H15" s="11"/>
      <c r="I15" s="11">
        <v>1</v>
      </c>
      <c r="J15" s="11"/>
      <c r="K15" s="11"/>
      <c r="L15" s="11"/>
      <c r="M15" s="11"/>
      <c r="N15" s="9"/>
      <c r="O15" s="11"/>
      <c r="P15" s="11"/>
      <c r="Q15" s="11"/>
      <c r="R15" s="11"/>
      <c r="S15" s="11"/>
      <c r="T15" s="11"/>
      <c r="U15" s="11"/>
      <c r="V15" s="11"/>
      <c r="W15" s="11">
        <v>1</v>
      </c>
      <c r="X15" s="11"/>
      <c r="Y15" s="11" t="s">
        <v>39</v>
      </c>
      <c r="AE15" s="71">
        <v>10</v>
      </c>
      <c r="AF15" s="69">
        <f t="shared" ref="AF15:AF30" si="3">+COUNTIF($B$11:$B$1048576,AE15)</f>
        <v>0</v>
      </c>
    </row>
    <row r="16" spans="1:57" x14ac:dyDescent="0.25">
      <c r="B16">
        <f t="shared" si="2"/>
        <v>20</v>
      </c>
      <c r="C16" s="12">
        <v>44781</v>
      </c>
      <c r="D16">
        <v>24.37</v>
      </c>
      <c r="K16">
        <v>1</v>
      </c>
      <c r="N16" s="9"/>
      <c r="W16">
        <v>1</v>
      </c>
      <c r="AE16" s="71">
        <v>15</v>
      </c>
      <c r="AF16" s="73">
        <f t="shared" si="3"/>
        <v>0</v>
      </c>
    </row>
    <row r="17" spans="2:40" x14ac:dyDescent="0.25">
      <c r="B17">
        <f t="shared" si="2"/>
        <v>20</v>
      </c>
      <c r="C17" s="10">
        <v>44782</v>
      </c>
      <c r="D17" s="11">
        <v>23.83</v>
      </c>
      <c r="E17" s="11"/>
      <c r="F17" s="11"/>
      <c r="G17" s="11"/>
      <c r="H17" s="11">
        <v>3</v>
      </c>
      <c r="I17" s="11"/>
      <c r="J17" s="11"/>
      <c r="K17" s="11"/>
      <c r="L17" s="11"/>
      <c r="M17" s="11"/>
      <c r="N17" s="9"/>
      <c r="O17" s="11"/>
      <c r="P17" s="11"/>
      <c r="Q17" s="11"/>
      <c r="R17" s="11"/>
      <c r="S17" s="11"/>
      <c r="T17" s="11"/>
      <c r="U17" s="11"/>
      <c r="V17" s="11"/>
      <c r="W17" s="11">
        <v>1</v>
      </c>
      <c r="X17" s="11"/>
      <c r="Y17" s="11"/>
      <c r="AE17" s="71">
        <v>20</v>
      </c>
      <c r="AF17" s="73">
        <f t="shared" si="3"/>
        <v>22</v>
      </c>
    </row>
    <row r="18" spans="2:40" x14ac:dyDescent="0.25">
      <c r="B18">
        <f t="shared" si="2"/>
        <v>20</v>
      </c>
      <c r="C18" s="12">
        <v>44783</v>
      </c>
      <c r="D18">
        <v>24.48</v>
      </c>
      <c r="H18">
        <v>1</v>
      </c>
      <c r="K18">
        <v>2</v>
      </c>
      <c r="N18" s="9"/>
      <c r="W18">
        <v>0</v>
      </c>
      <c r="Y18" t="s">
        <v>38</v>
      </c>
      <c r="AE18" s="71">
        <v>25</v>
      </c>
      <c r="AF18" s="73">
        <f t="shared" si="3"/>
        <v>43</v>
      </c>
    </row>
    <row r="19" spans="2:40" x14ac:dyDescent="0.25">
      <c r="B19">
        <f t="shared" si="2"/>
        <v>20</v>
      </c>
      <c r="C19" s="10">
        <v>44784</v>
      </c>
      <c r="D19" s="11">
        <v>23.14</v>
      </c>
      <c r="E19" s="11"/>
      <c r="F19" s="11"/>
      <c r="G19" s="11"/>
      <c r="H19" s="11">
        <v>1</v>
      </c>
      <c r="I19" s="11"/>
      <c r="J19" s="11"/>
      <c r="K19" s="11"/>
      <c r="L19" s="11"/>
      <c r="M19" s="11"/>
      <c r="N19" s="9"/>
      <c r="O19" s="11"/>
      <c r="P19" s="11"/>
      <c r="Q19" s="11"/>
      <c r="R19" s="11"/>
      <c r="S19" s="11"/>
      <c r="T19" s="11"/>
      <c r="U19" s="11"/>
      <c r="V19" s="11">
        <v>3</v>
      </c>
      <c r="W19" s="11">
        <v>3</v>
      </c>
      <c r="X19" s="11"/>
      <c r="Y19" s="11"/>
      <c r="AE19" s="71">
        <v>30</v>
      </c>
      <c r="AF19" s="73">
        <f t="shared" si="3"/>
        <v>10</v>
      </c>
    </row>
    <row r="20" spans="2:40" x14ac:dyDescent="0.25">
      <c r="B20">
        <f t="shared" si="2"/>
        <v>20</v>
      </c>
      <c r="C20" s="12">
        <v>44785</v>
      </c>
      <c r="D20">
        <v>23.04</v>
      </c>
      <c r="K20">
        <v>3</v>
      </c>
      <c r="L20">
        <v>1</v>
      </c>
      <c r="N20" s="9"/>
      <c r="AE20" s="71">
        <v>35</v>
      </c>
      <c r="AF20" s="73">
        <f t="shared" si="3"/>
        <v>0</v>
      </c>
    </row>
    <row r="21" spans="2:40" x14ac:dyDescent="0.25">
      <c r="B21">
        <f t="shared" si="2"/>
        <v>20</v>
      </c>
      <c r="C21" s="10">
        <v>44788</v>
      </c>
      <c r="D21" s="11">
        <v>22.2</v>
      </c>
      <c r="E21" s="11"/>
      <c r="F21" s="11"/>
      <c r="G21" s="11"/>
      <c r="H21" s="11">
        <v>3</v>
      </c>
      <c r="I21" s="11"/>
      <c r="J21" s="11"/>
      <c r="K21" s="11"/>
      <c r="L21" s="11"/>
      <c r="M21" s="11"/>
      <c r="N21" s="9"/>
      <c r="O21" s="11"/>
      <c r="P21" s="11"/>
      <c r="Q21" s="11"/>
      <c r="R21" s="11"/>
      <c r="S21" s="11"/>
      <c r="T21" s="11"/>
      <c r="U21" s="11"/>
      <c r="V21" s="11"/>
      <c r="W21" s="11">
        <v>1</v>
      </c>
      <c r="X21" s="11"/>
      <c r="Y21" s="11"/>
      <c r="AE21" s="71">
        <v>40</v>
      </c>
      <c r="AF21" s="73">
        <f t="shared" si="3"/>
        <v>0</v>
      </c>
    </row>
    <row r="22" spans="2:40" x14ac:dyDescent="0.25">
      <c r="B22">
        <f t="shared" si="2"/>
        <v>20</v>
      </c>
      <c r="C22" s="12">
        <v>44789</v>
      </c>
      <c r="D22">
        <v>22.58</v>
      </c>
      <c r="K22">
        <v>1</v>
      </c>
      <c r="N22" s="9"/>
      <c r="W22">
        <v>1</v>
      </c>
      <c r="AE22" s="71">
        <v>45</v>
      </c>
      <c r="AF22" s="73">
        <f t="shared" si="3"/>
        <v>0</v>
      </c>
    </row>
    <row r="23" spans="2:40" x14ac:dyDescent="0.25">
      <c r="B23">
        <f t="shared" si="2"/>
        <v>20</v>
      </c>
      <c r="C23" s="10">
        <v>44790</v>
      </c>
      <c r="D23" s="11">
        <v>22.03</v>
      </c>
      <c r="E23" s="11"/>
      <c r="F23" s="11"/>
      <c r="G23" s="11"/>
      <c r="H23" s="11">
        <v>3</v>
      </c>
      <c r="I23" s="11">
        <v>3</v>
      </c>
      <c r="J23" s="11">
        <v>1</v>
      </c>
      <c r="K23" s="11"/>
      <c r="L23" s="11"/>
      <c r="M23" s="11"/>
      <c r="N23" s="9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AE23" s="71">
        <v>50</v>
      </c>
      <c r="AF23" s="73">
        <f t="shared" si="3"/>
        <v>0</v>
      </c>
    </row>
    <row r="24" spans="2:40" x14ac:dyDescent="0.25">
      <c r="B24">
        <f t="shared" si="2"/>
        <v>20</v>
      </c>
      <c r="C24" s="12">
        <v>44791</v>
      </c>
      <c r="D24">
        <v>24.38</v>
      </c>
      <c r="K24">
        <v>2</v>
      </c>
      <c r="L24">
        <v>1</v>
      </c>
      <c r="N24" s="9"/>
      <c r="V24">
        <v>1</v>
      </c>
      <c r="AE24" s="71">
        <v>55</v>
      </c>
      <c r="AF24" s="73">
        <f t="shared" si="3"/>
        <v>0</v>
      </c>
    </row>
    <row r="25" spans="2:40" x14ac:dyDescent="0.25">
      <c r="B25">
        <f t="shared" si="2"/>
        <v>20</v>
      </c>
      <c r="C25" s="10">
        <v>44792</v>
      </c>
      <c r="D25" s="11">
        <v>24.56</v>
      </c>
      <c r="E25" s="11"/>
      <c r="F25" s="11"/>
      <c r="G25" s="11"/>
      <c r="H25" s="11">
        <v>1</v>
      </c>
      <c r="I25" s="11"/>
      <c r="J25" s="11"/>
      <c r="K25" s="11"/>
      <c r="L25" s="11"/>
      <c r="M25" s="11"/>
      <c r="N25" s="9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AE25" s="71">
        <v>60</v>
      </c>
      <c r="AF25" s="73">
        <f t="shared" si="3"/>
        <v>0</v>
      </c>
    </row>
    <row r="26" spans="2:40" x14ac:dyDescent="0.25">
      <c r="B26">
        <f t="shared" si="2"/>
        <v>25</v>
      </c>
      <c r="C26" s="12">
        <v>44795</v>
      </c>
      <c r="D26">
        <v>26.19</v>
      </c>
      <c r="H26">
        <v>1</v>
      </c>
      <c r="I26">
        <v>1</v>
      </c>
      <c r="J26">
        <v>1</v>
      </c>
      <c r="N26" s="9"/>
      <c r="P26">
        <v>0</v>
      </c>
      <c r="W26">
        <v>0</v>
      </c>
      <c r="Y26" t="s">
        <v>40</v>
      </c>
      <c r="AE26" s="71">
        <v>65</v>
      </c>
      <c r="AF26" s="73">
        <f t="shared" si="3"/>
        <v>0</v>
      </c>
    </row>
    <row r="27" spans="2:40" x14ac:dyDescent="0.25">
      <c r="B27">
        <f t="shared" si="2"/>
        <v>25</v>
      </c>
      <c r="C27" s="10">
        <v>44796</v>
      </c>
      <c r="D27" s="11">
        <v>29.57</v>
      </c>
      <c r="E27" s="11"/>
      <c r="F27" s="11"/>
      <c r="G27" s="11"/>
      <c r="H27" s="11">
        <v>1</v>
      </c>
      <c r="I27" s="11"/>
      <c r="J27" s="11"/>
      <c r="K27" s="11">
        <v>1</v>
      </c>
      <c r="L27" s="11"/>
      <c r="M27" s="11"/>
      <c r="N27" s="9"/>
      <c r="O27" s="11"/>
      <c r="P27" s="11"/>
      <c r="Q27" s="11"/>
      <c r="R27" s="11"/>
      <c r="S27" s="11"/>
      <c r="T27" s="11"/>
      <c r="U27" s="11"/>
      <c r="V27" s="11">
        <v>1</v>
      </c>
      <c r="W27" s="11"/>
      <c r="X27" s="11"/>
      <c r="Y27" s="11"/>
      <c r="AE27" s="71">
        <v>70</v>
      </c>
      <c r="AF27" s="73">
        <f t="shared" si="3"/>
        <v>0</v>
      </c>
    </row>
    <row r="28" spans="2:40" x14ac:dyDescent="0.25">
      <c r="B28">
        <f t="shared" si="2"/>
        <v>25</v>
      </c>
      <c r="C28" s="12">
        <v>44797</v>
      </c>
      <c r="D28">
        <v>28.82</v>
      </c>
      <c r="H28">
        <v>1</v>
      </c>
      <c r="K28">
        <v>1</v>
      </c>
      <c r="N28" s="9"/>
      <c r="W28">
        <v>1</v>
      </c>
      <c r="AE28" s="71">
        <v>75</v>
      </c>
      <c r="AF28" s="73">
        <f t="shared" si="3"/>
        <v>0</v>
      </c>
    </row>
    <row r="29" spans="2:40" x14ac:dyDescent="0.25">
      <c r="B29">
        <f t="shared" si="2"/>
        <v>25</v>
      </c>
      <c r="C29" s="10">
        <v>44798</v>
      </c>
      <c r="D29" s="11">
        <v>27.32</v>
      </c>
      <c r="E29" s="11"/>
      <c r="F29" s="11">
        <v>0</v>
      </c>
      <c r="G29" s="11"/>
      <c r="H29" s="11"/>
      <c r="I29" s="11"/>
      <c r="J29" s="11"/>
      <c r="K29" s="11">
        <v>1</v>
      </c>
      <c r="L29" s="11">
        <v>1</v>
      </c>
      <c r="M29" s="11"/>
      <c r="N29" s="9"/>
      <c r="O29" s="11"/>
      <c r="P29" s="11"/>
      <c r="Q29" s="11"/>
      <c r="R29" s="11"/>
      <c r="S29" s="11"/>
      <c r="T29" s="11"/>
      <c r="U29" s="11"/>
      <c r="V29" s="11"/>
      <c r="W29" s="11">
        <v>1</v>
      </c>
      <c r="X29" s="11"/>
      <c r="Y29" s="11"/>
      <c r="AE29" s="71">
        <v>80</v>
      </c>
      <c r="AF29" s="73">
        <f t="shared" si="3"/>
        <v>0</v>
      </c>
    </row>
    <row r="30" spans="2:40" ht="15.75" thickBot="1" x14ac:dyDescent="0.3">
      <c r="B30">
        <f t="shared" si="2"/>
        <v>25</v>
      </c>
      <c r="C30" s="12">
        <v>44799</v>
      </c>
      <c r="D30">
        <v>26.09</v>
      </c>
      <c r="H30">
        <v>3</v>
      </c>
      <c r="I30">
        <v>1</v>
      </c>
      <c r="N30" s="9"/>
      <c r="AE30" s="72">
        <v>85</v>
      </c>
      <c r="AF30" s="74">
        <f t="shared" si="3"/>
        <v>0</v>
      </c>
    </row>
    <row r="31" spans="2:40" ht="15.75" thickBot="1" x14ac:dyDescent="0.3">
      <c r="B31">
        <f t="shared" si="2"/>
        <v>25</v>
      </c>
      <c r="C31" s="10">
        <v>44802</v>
      </c>
      <c r="D31" s="11">
        <v>27.82</v>
      </c>
      <c r="E31" s="11">
        <v>1</v>
      </c>
      <c r="F31" s="11"/>
      <c r="G31" s="11"/>
      <c r="H31" s="11"/>
      <c r="I31" s="11"/>
      <c r="J31" s="11"/>
      <c r="K31" s="11"/>
      <c r="L31" s="11"/>
      <c r="M31" s="11"/>
      <c r="N31" s="9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AF31" s="75"/>
      <c r="AH31" s="48" t="s">
        <v>54</v>
      </c>
      <c r="AI31" s="51" t="s">
        <v>4</v>
      </c>
      <c r="AJ31" s="51" t="s">
        <v>5</v>
      </c>
      <c r="AK31" s="49" t="s">
        <v>60</v>
      </c>
      <c r="AL31" s="52" t="s">
        <v>6</v>
      </c>
      <c r="AM31" s="52" t="s">
        <v>7</v>
      </c>
      <c r="AN31" s="50" t="s">
        <v>59</v>
      </c>
    </row>
    <row r="32" spans="2:40" x14ac:dyDescent="0.25">
      <c r="B32">
        <f t="shared" si="2"/>
        <v>25</v>
      </c>
      <c r="C32" s="12">
        <v>44803</v>
      </c>
      <c r="D32">
        <v>29.39</v>
      </c>
      <c r="E32">
        <v>1</v>
      </c>
      <c r="H32">
        <v>1</v>
      </c>
      <c r="L32">
        <v>3</v>
      </c>
      <c r="M32">
        <v>1</v>
      </c>
      <c r="N32" s="9"/>
      <c r="U32">
        <v>1</v>
      </c>
      <c r="AH32" s="53" t="s">
        <v>55</v>
      </c>
      <c r="AI32" s="54">
        <v>-40</v>
      </c>
      <c r="AJ32" s="54">
        <v>-80</v>
      </c>
      <c r="AK32" s="55">
        <v>-115</v>
      </c>
      <c r="AL32" s="56">
        <v>40</v>
      </c>
      <c r="AM32" s="56">
        <v>80</v>
      </c>
      <c r="AN32" s="57">
        <v>115</v>
      </c>
    </row>
    <row r="33" spans="2:40" x14ac:dyDescent="0.25">
      <c r="B33">
        <f t="shared" si="2"/>
        <v>25</v>
      </c>
      <c r="C33" s="10">
        <v>44804</v>
      </c>
      <c r="D33" s="11">
        <v>28.9</v>
      </c>
      <c r="E33" s="11"/>
      <c r="F33" s="11">
        <v>3</v>
      </c>
      <c r="G33" s="11"/>
      <c r="H33" s="11"/>
      <c r="I33" s="11">
        <v>1</v>
      </c>
      <c r="J33" s="11">
        <v>1</v>
      </c>
      <c r="K33" s="11"/>
      <c r="L33" s="11"/>
      <c r="M33" s="11"/>
      <c r="N33" s="9"/>
      <c r="O33" s="11"/>
      <c r="P33" s="11">
        <v>3</v>
      </c>
      <c r="Q33" s="11">
        <v>1</v>
      </c>
      <c r="R33" s="11"/>
      <c r="S33" s="11"/>
      <c r="T33" s="11"/>
      <c r="U33" s="11"/>
      <c r="V33" s="11">
        <v>3</v>
      </c>
      <c r="W33" s="11"/>
      <c r="X33" s="11"/>
      <c r="Y33" s="11"/>
      <c r="AH33" s="58" t="s">
        <v>56</v>
      </c>
      <c r="AI33" s="59">
        <v>-50</v>
      </c>
      <c r="AJ33" s="59">
        <v>-100</v>
      </c>
      <c r="AK33" s="60">
        <v>-135</v>
      </c>
      <c r="AL33" s="61">
        <v>50</v>
      </c>
      <c r="AM33" s="61">
        <v>100</v>
      </c>
      <c r="AN33" s="62">
        <v>135</v>
      </c>
    </row>
    <row r="34" spans="2:40" x14ac:dyDescent="0.25">
      <c r="B34">
        <f t="shared" si="2"/>
        <v>25</v>
      </c>
      <c r="C34" s="12">
        <v>44805</v>
      </c>
      <c r="D34">
        <v>28.65</v>
      </c>
      <c r="H34">
        <v>1</v>
      </c>
      <c r="N34" s="9"/>
      <c r="W34">
        <v>1</v>
      </c>
      <c r="AH34" s="58" t="s">
        <v>57</v>
      </c>
      <c r="AI34" s="59">
        <v>-55</v>
      </c>
      <c r="AJ34" s="59">
        <v>-110</v>
      </c>
      <c r="AK34" s="60">
        <v>-145</v>
      </c>
      <c r="AL34" s="61">
        <v>55</v>
      </c>
      <c r="AM34" s="61">
        <v>110</v>
      </c>
      <c r="AN34" s="62">
        <v>145</v>
      </c>
    </row>
    <row r="35" spans="2:40" ht="15.75" thickBot="1" x14ac:dyDescent="0.3">
      <c r="B35">
        <f t="shared" si="2"/>
        <v>25</v>
      </c>
      <c r="C35" s="10">
        <v>44806</v>
      </c>
      <c r="D35" s="11">
        <v>29.22</v>
      </c>
      <c r="E35" s="11"/>
      <c r="F35" s="11"/>
      <c r="G35" s="11"/>
      <c r="H35" s="11"/>
      <c r="I35" s="11"/>
      <c r="J35" s="11"/>
      <c r="K35" s="11"/>
      <c r="L35" s="11"/>
      <c r="M35" s="11"/>
      <c r="N35" s="9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AH35" s="63" t="s">
        <v>58</v>
      </c>
      <c r="AI35" s="64">
        <v>-100</v>
      </c>
      <c r="AJ35" s="64">
        <v>-165</v>
      </c>
      <c r="AK35" s="65">
        <v>-200</v>
      </c>
      <c r="AL35" s="66">
        <v>65</v>
      </c>
      <c r="AM35" s="66">
        <v>130</v>
      </c>
      <c r="AN35" s="67">
        <v>165</v>
      </c>
    </row>
    <row r="36" spans="2:40" x14ac:dyDescent="0.25">
      <c r="B36">
        <f t="shared" si="2"/>
        <v>25</v>
      </c>
      <c r="C36" s="12">
        <v>44809</v>
      </c>
      <c r="D36">
        <v>26.26</v>
      </c>
      <c r="G36">
        <v>1</v>
      </c>
      <c r="N36" s="9"/>
      <c r="W36">
        <v>1</v>
      </c>
    </row>
    <row r="37" spans="2:40" x14ac:dyDescent="0.25">
      <c r="B37">
        <f t="shared" si="2"/>
        <v>25</v>
      </c>
      <c r="C37" s="10">
        <v>44810</v>
      </c>
      <c r="D37" s="11">
        <v>28.66</v>
      </c>
      <c r="E37" s="11"/>
      <c r="F37" s="11"/>
      <c r="G37" s="11"/>
      <c r="H37" s="11"/>
      <c r="I37" s="11"/>
      <c r="J37" s="11"/>
      <c r="K37" s="11">
        <v>1</v>
      </c>
      <c r="L37" s="11"/>
      <c r="M37" s="11">
        <v>1</v>
      </c>
      <c r="N37" s="9"/>
      <c r="O37" s="11"/>
      <c r="P37" s="11"/>
      <c r="Q37" s="11"/>
      <c r="R37" s="11"/>
      <c r="S37" s="11"/>
      <c r="T37" s="11"/>
      <c r="U37" s="11">
        <v>1</v>
      </c>
      <c r="V37" s="11"/>
      <c r="W37" s="11"/>
      <c r="X37" s="11"/>
      <c r="Y37" s="11"/>
    </row>
    <row r="38" spans="2:40" x14ac:dyDescent="0.25">
      <c r="B38">
        <f t="shared" si="2"/>
        <v>25</v>
      </c>
      <c r="C38" s="12">
        <v>44811</v>
      </c>
      <c r="D38">
        <v>28.11</v>
      </c>
      <c r="E38">
        <v>1</v>
      </c>
      <c r="N38" s="9"/>
      <c r="V38">
        <v>1</v>
      </c>
    </row>
    <row r="39" spans="2:40" x14ac:dyDescent="0.25">
      <c r="B39">
        <f t="shared" si="2"/>
        <v>25</v>
      </c>
      <c r="C39" s="10">
        <v>44812</v>
      </c>
      <c r="D39" s="11">
        <v>27.92</v>
      </c>
      <c r="E39" s="11">
        <v>1</v>
      </c>
      <c r="F39" s="11"/>
      <c r="G39" s="11"/>
      <c r="H39" s="11"/>
      <c r="I39" s="11"/>
      <c r="J39" s="11"/>
      <c r="K39" s="11"/>
      <c r="L39" s="11"/>
      <c r="M39" s="11"/>
      <c r="N39" s="9"/>
      <c r="O39" s="11"/>
      <c r="P39" s="11"/>
      <c r="Q39" s="11"/>
      <c r="R39" s="11"/>
      <c r="S39" s="11"/>
      <c r="T39" s="11"/>
      <c r="U39" s="11"/>
      <c r="V39" s="11">
        <v>1</v>
      </c>
      <c r="W39" s="11"/>
      <c r="X39" s="11"/>
      <c r="Y39" s="11"/>
    </row>
    <row r="40" spans="2:40" x14ac:dyDescent="0.25">
      <c r="B40">
        <f t="shared" si="2"/>
        <v>25</v>
      </c>
      <c r="C40" s="12">
        <v>44813</v>
      </c>
      <c r="D40">
        <v>26.86</v>
      </c>
      <c r="K40">
        <v>3</v>
      </c>
      <c r="L40">
        <v>1</v>
      </c>
      <c r="M40">
        <v>1</v>
      </c>
      <c r="N40" s="9"/>
      <c r="U40">
        <v>3</v>
      </c>
    </row>
    <row r="41" spans="2:40" x14ac:dyDescent="0.25">
      <c r="B41">
        <f t="shared" si="2"/>
        <v>25</v>
      </c>
      <c r="C41" s="10">
        <v>44816</v>
      </c>
      <c r="D41" s="11">
        <v>26.06</v>
      </c>
      <c r="E41" s="11">
        <v>1</v>
      </c>
      <c r="F41" s="11"/>
      <c r="G41" s="11"/>
      <c r="H41" s="11"/>
      <c r="I41" s="11"/>
      <c r="J41" s="11"/>
      <c r="K41" s="11">
        <v>3</v>
      </c>
      <c r="L41" s="11">
        <v>0</v>
      </c>
      <c r="M41" s="11"/>
      <c r="N41" s="9"/>
      <c r="O41" s="11"/>
      <c r="P41" s="11"/>
      <c r="Q41" s="11"/>
      <c r="R41" s="11"/>
      <c r="S41" s="11"/>
      <c r="T41" s="11"/>
      <c r="U41" s="11"/>
      <c r="V41" s="11"/>
      <c r="W41" s="11">
        <v>0</v>
      </c>
      <c r="X41" s="11"/>
      <c r="Y41" s="11" t="s">
        <v>38</v>
      </c>
    </row>
    <row r="42" spans="2:40" x14ac:dyDescent="0.25">
      <c r="B42">
        <f t="shared" si="2"/>
        <v>25</v>
      </c>
      <c r="C42" s="12">
        <v>44817</v>
      </c>
      <c r="D42">
        <v>25.71</v>
      </c>
      <c r="K42">
        <v>1</v>
      </c>
      <c r="N42" s="9"/>
      <c r="W42">
        <v>1</v>
      </c>
    </row>
    <row r="43" spans="2:40" x14ac:dyDescent="0.25">
      <c r="B43">
        <f t="shared" ref="B43:B74" si="4">VLOOKUP(INT(D43),$AE$14:$AE$30,1,1)</f>
        <v>25</v>
      </c>
      <c r="C43" s="10">
        <v>44818</v>
      </c>
      <c r="D43" s="11">
        <v>27.02</v>
      </c>
      <c r="E43" s="11"/>
      <c r="F43" s="11"/>
      <c r="G43" s="11"/>
      <c r="H43" s="11"/>
      <c r="I43" s="11"/>
      <c r="J43" s="11"/>
      <c r="K43" s="11">
        <v>0</v>
      </c>
      <c r="L43" s="11">
        <v>1</v>
      </c>
      <c r="M43" s="11"/>
      <c r="N43" s="9"/>
      <c r="O43" s="11"/>
      <c r="P43" s="11">
        <v>1</v>
      </c>
      <c r="Q43" s="11"/>
      <c r="R43" s="11"/>
      <c r="S43" s="11"/>
      <c r="T43" s="11"/>
      <c r="U43" s="11"/>
      <c r="V43" s="11"/>
      <c r="W43" s="11">
        <v>1</v>
      </c>
      <c r="X43" s="11"/>
      <c r="Y43" s="11"/>
    </row>
    <row r="44" spans="2:40" x14ac:dyDescent="0.25">
      <c r="B44">
        <f t="shared" si="4"/>
        <v>25</v>
      </c>
      <c r="C44" s="12">
        <v>44819</v>
      </c>
      <c r="D44">
        <v>27.24</v>
      </c>
      <c r="N44" s="9"/>
      <c r="W44">
        <v>1</v>
      </c>
    </row>
    <row r="45" spans="2:40" x14ac:dyDescent="0.25">
      <c r="B45">
        <f t="shared" si="4"/>
        <v>25</v>
      </c>
      <c r="C45" s="10">
        <v>44820</v>
      </c>
      <c r="D45" s="11">
        <v>26.46</v>
      </c>
      <c r="E45" s="11">
        <v>1</v>
      </c>
      <c r="F45" s="11"/>
      <c r="G45" s="11"/>
      <c r="H45" s="11"/>
      <c r="I45" s="11">
        <v>2</v>
      </c>
      <c r="J45" s="11"/>
      <c r="K45" s="11"/>
      <c r="L45" s="11"/>
      <c r="M45" s="11"/>
      <c r="N45" s="9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2:40" x14ac:dyDescent="0.25">
      <c r="B46">
        <f t="shared" si="4"/>
        <v>25</v>
      </c>
      <c r="C46" s="12">
        <v>44823</v>
      </c>
      <c r="D46">
        <v>27.62</v>
      </c>
      <c r="H46">
        <v>1</v>
      </c>
      <c r="I46">
        <v>1</v>
      </c>
      <c r="N46" s="9"/>
    </row>
    <row r="47" spans="2:40" x14ac:dyDescent="0.25">
      <c r="B47">
        <f t="shared" si="4"/>
        <v>25</v>
      </c>
      <c r="C47" s="10">
        <v>44824</v>
      </c>
      <c r="D47" s="11">
        <v>26.94</v>
      </c>
      <c r="E47" s="11"/>
      <c r="F47" s="11"/>
      <c r="G47" s="11"/>
      <c r="H47" s="11">
        <v>3</v>
      </c>
      <c r="I47" s="11">
        <v>3</v>
      </c>
      <c r="J47" s="11">
        <v>1</v>
      </c>
      <c r="K47" s="11"/>
      <c r="L47" s="11"/>
      <c r="M47" s="11"/>
      <c r="N47" s="9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 t="s">
        <v>41</v>
      </c>
    </row>
    <row r="48" spans="2:40" x14ac:dyDescent="0.25">
      <c r="B48">
        <f t="shared" si="4"/>
        <v>25</v>
      </c>
      <c r="C48" s="12">
        <v>44825</v>
      </c>
      <c r="D48">
        <v>27.88</v>
      </c>
      <c r="H48">
        <v>1</v>
      </c>
      <c r="N48" s="9"/>
      <c r="Y48" t="s">
        <v>42</v>
      </c>
    </row>
    <row r="49" spans="2:25" x14ac:dyDescent="0.25">
      <c r="B49">
        <f t="shared" si="4"/>
        <v>25</v>
      </c>
      <c r="C49" s="10">
        <v>44826</v>
      </c>
      <c r="D49" s="11">
        <v>28.06</v>
      </c>
      <c r="E49" s="11">
        <v>1</v>
      </c>
      <c r="F49" s="11"/>
      <c r="G49" s="11"/>
      <c r="H49" s="11"/>
      <c r="I49" s="11">
        <v>1</v>
      </c>
      <c r="J49" s="11"/>
      <c r="K49" s="11"/>
      <c r="L49" s="11"/>
      <c r="M49" s="11"/>
      <c r="N49" s="9"/>
      <c r="O49" s="11"/>
      <c r="P49" s="11">
        <v>1</v>
      </c>
      <c r="Q49" s="11"/>
      <c r="R49" s="11"/>
      <c r="S49" s="11"/>
      <c r="T49" s="11"/>
      <c r="U49" s="11"/>
      <c r="V49" s="11">
        <v>2</v>
      </c>
      <c r="W49" s="11"/>
      <c r="X49" s="11"/>
      <c r="Y49" s="11"/>
    </row>
    <row r="50" spans="2:25" x14ac:dyDescent="0.25">
      <c r="B50">
        <f t="shared" si="4"/>
        <v>25</v>
      </c>
      <c r="C50" s="12">
        <v>44827</v>
      </c>
      <c r="D50">
        <v>28.65</v>
      </c>
      <c r="H50">
        <v>3</v>
      </c>
      <c r="I50">
        <v>1</v>
      </c>
      <c r="J50">
        <v>1</v>
      </c>
      <c r="N50" s="9"/>
    </row>
    <row r="51" spans="2:25" x14ac:dyDescent="0.25">
      <c r="B51">
        <f t="shared" si="4"/>
        <v>30</v>
      </c>
      <c r="C51" s="10">
        <v>44830</v>
      </c>
      <c r="D51" s="13">
        <v>30.82</v>
      </c>
      <c r="E51" s="14"/>
      <c r="F51" s="13">
        <v>0</v>
      </c>
      <c r="G51" s="14"/>
      <c r="H51" s="11"/>
      <c r="I51" s="11"/>
      <c r="J51" s="11"/>
      <c r="K51" s="11">
        <v>1</v>
      </c>
      <c r="L51" s="11"/>
      <c r="M51" s="11"/>
      <c r="N51" s="9"/>
      <c r="O51" s="11"/>
      <c r="P51" s="11"/>
      <c r="Q51" s="11"/>
      <c r="R51" s="11"/>
      <c r="S51" s="11"/>
      <c r="T51" s="11"/>
      <c r="U51" s="11"/>
      <c r="V51" s="11"/>
      <c r="W51" s="11">
        <v>1</v>
      </c>
      <c r="X51" s="11"/>
      <c r="Y51" s="11" t="s">
        <v>43</v>
      </c>
    </row>
    <row r="52" spans="2:25" x14ac:dyDescent="0.25">
      <c r="B52">
        <f t="shared" si="4"/>
        <v>30</v>
      </c>
      <c r="C52" s="12">
        <v>44831</v>
      </c>
      <c r="D52" s="13">
        <v>31</v>
      </c>
      <c r="E52" s="14"/>
      <c r="F52" s="13">
        <v>0</v>
      </c>
      <c r="G52" s="14"/>
      <c r="H52">
        <v>1</v>
      </c>
      <c r="K52">
        <v>1</v>
      </c>
      <c r="N52" s="9"/>
      <c r="V52">
        <v>1</v>
      </c>
    </row>
    <row r="53" spans="2:25" x14ac:dyDescent="0.25">
      <c r="B53">
        <f t="shared" si="4"/>
        <v>30</v>
      </c>
      <c r="C53" s="10">
        <v>44832</v>
      </c>
      <c r="D53" s="13">
        <v>31.52</v>
      </c>
      <c r="E53" s="14"/>
      <c r="F53" s="14"/>
      <c r="G53" s="14"/>
      <c r="H53" s="11">
        <v>1</v>
      </c>
      <c r="I53" s="11">
        <v>1</v>
      </c>
      <c r="J53" s="11"/>
      <c r="K53" s="11">
        <v>1</v>
      </c>
      <c r="L53" s="11"/>
      <c r="M53" s="11"/>
      <c r="N53" s="9"/>
      <c r="O53" s="11"/>
      <c r="P53" s="11"/>
      <c r="Q53" s="11"/>
      <c r="R53" s="11">
        <v>3</v>
      </c>
      <c r="S53" s="11">
        <v>3</v>
      </c>
      <c r="T53" s="11">
        <v>1</v>
      </c>
      <c r="U53" s="11"/>
      <c r="V53" s="11"/>
      <c r="W53" s="11">
        <v>3</v>
      </c>
      <c r="X53" s="11"/>
      <c r="Y53" s="11" t="s">
        <v>44</v>
      </c>
    </row>
    <row r="54" spans="2:25" x14ac:dyDescent="0.25">
      <c r="B54">
        <f t="shared" si="4"/>
        <v>30</v>
      </c>
      <c r="C54" s="12">
        <v>44833</v>
      </c>
      <c r="D54" s="13">
        <v>31.27</v>
      </c>
      <c r="E54" s="14"/>
      <c r="F54" s="13">
        <v>0</v>
      </c>
      <c r="G54" s="14"/>
      <c r="H54">
        <v>1</v>
      </c>
      <c r="I54">
        <v>1</v>
      </c>
      <c r="N54" s="9"/>
      <c r="P54">
        <v>1</v>
      </c>
      <c r="W54">
        <v>1</v>
      </c>
    </row>
    <row r="55" spans="2:25" x14ac:dyDescent="0.25">
      <c r="B55">
        <f t="shared" si="4"/>
        <v>30</v>
      </c>
      <c r="C55" s="10">
        <v>44834</v>
      </c>
      <c r="D55" s="13">
        <v>32.770000000000003</v>
      </c>
      <c r="E55" s="14"/>
      <c r="F55" s="14"/>
      <c r="G55" s="14"/>
      <c r="H55" s="11"/>
      <c r="I55" s="11"/>
      <c r="J55" s="11"/>
      <c r="K55" s="11">
        <v>3</v>
      </c>
      <c r="L55" s="11">
        <v>3</v>
      </c>
      <c r="M55" s="11">
        <v>1</v>
      </c>
      <c r="N55" s="9"/>
      <c r="O55" s="11"/>
      <c r="P55" s="11"/>
      <c r="Q55" s="11"/>
      <c r="R55" s="11"/>
      <c r="S55" s="11"/>
      <c r="T55" s="11"/>
      <c r="U55" s="11"/>
      <c r="V55" s="11">
        <v>1</v>
      </c>
      <c r="W55" s="11">
        <v>1</v>
      </c>
      <c r="X55" s="11"/>
      <c r="Y55" s="11"/>
    </row>
    <row r="56" spans="2:25" x14ac:dyDescent="0.25">
      <c r="B56">
        <f t="shared" si="4"/>
        <v>30</v>
      </c>
      <c r="C56" s="12">
        <v>44837</v>
      </c>
      <c r="D56" s="13">
        <v>30.67</v>
      </c>
      <c r="E56" s="14"/>
      <c r="F56" s="14"/>
      <c r="G56" s="14"/>
      <c r="K56">
        <v>1</v>
      </c>
      <c r="N56" s="9"/>
      <c r="S56">
        <v>3</v>
      </c>
      <c r="T56">
        <v>1</v>
      </c>
      <c r="W56">
        <v>3</v>
      </c>
    </row>
    <row r="57" spans="2:25" x14ac:dyDescent="0.25">
      <c r="B57">
        <f t="shared" si="4"/>
        <v>30</v>
      </c>
      <c r="C57" s="10">
        <v>44838</v>
      </c>
      <c r="D57" s="13">
        <v>30.48</v>
      </c>
      <c r="E57" s="14"/>
      <c r="F57" s="14"/>
      <c r="G57" s="14"/>
      <c r="H57" s="11"/>
      <c r="I57" s="11"/>
      <c r="J57" s="11"/>
      <c r="K57" s="11">
        <v>3</v>
      </c>
      <c r="L57" s="11">
        <v>3</v>
      </c>
      <c r="M57" s="11">
        <v>1</v>
      </c>
      <c r="N57" s="9"/>
      <c r="O57" s="11"/>
      <c r="P57" s="11"/>
      <c r="Q57" s="11"/>
      <c r="R57" s="11"/>
      <c r="S57" s="11">
        <v>1</v>
      </c>
      <c r="T57" s="11"/>
      <c r="U57" s="11"/>
      <c r="V57" s="11"/>
      <c r="W57" s="11">
        <v>0</v>
      </c>
      <c r="X57" s="11"/>
      <c r="Y57" s="11"/>
    </row>
    <row r="58" spans="2:25" x14ac:dyDescent="0.25">
      <c r="B58">
        <f t="shared" si="4"/>
        <v>25</v>
      </c>
      <c r="C58" s="12">
        <v>44839</v>
      </c>
      <c r="D58">
        <v>29.35</v>
      </c>
      <c r="H58">
        <v>2</v>
      </c>
      <c r="N58" s="9"/>
      <c r="P58">
        <v>1</v>
      </c>
      <c r="W58">
        <v>1</v>
      </c>
    </row>
    <row r="59" spans="2:25" x14ac:dyDescent="0.25">
      <c r="B59">
        <f t="shared" si="4"/>
        <v>25</v>
      </c>
      <c r="C59" s="10">
        <v>44840</v>
      </c>
      <c r="D59" s="11">
        <v>29.97</v>
      </c>
      <c r="E59" s="11">
        <v>1</v>
      </c>
      <c r="F59" s="11"/>
      <c r="G59" s="11"/>
      <c r="H59" s="11"/>
      <c r="I59" s="11"/>
      <c r="J59" s="11"/>
      <c r="K59" s="11"/>
      <c r="L59" s="11"/>
      <c r="M59" s="11"/>
      <c r="N59" s="9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 t="s">
        <v>41</v>
      </c>
    </row>
    <row r="60" spans="2:25" x14ac:dyDescent="0.25">
      <c r="B60">
        <f t="shared" si="4"/>
        <v>25</v>
      </c>
      <c r="C60" s="12">
        <v>44841</v>
      </c>
      <c r="D60">
        <v>29.49</v>
      </c>
      <c r="N60" s="9"/>
      <c r="O60">
        <v>1</v>
      </c>
      <c r="P60">
        <v>1</v>
      </c>
      <c r="Y60" t="s">
        <v>39</v>
      </c>
    </row>
    <row r="61" spans="2:25" x14ac:dyDescent="0.25">
      <c r="B61">
        <f t="shared" si="4"/>
        <v>25</v>
      </c>
      <c r="C61" s="10">
        <v>44844</v>
      </c>
      <c r="D61" s="11">
        <v>29.86</v>
      </c>
      <c r="E61" s="11"/>
      <c r="F61" s="11"/>
      <c r="G61" s="11"/>
      <c r="H61" s="11"/>
      <c r="I61" s="11"/>
      <c r="J61" s="11"/>
      <c r="K61" s="11"/>
      <c r="L61" s="11">
        <v>1</v>
      </c>
      <c r="M61" s="11">
        <v>1</v>
      </c>
      <c r="N61" s="9"/>
      <c r="O61" s="11"/>
      <c r="P61" s="11"/>
      <c r="Q61" s="11"/>
      <c r="R61" s="11"/>
      <c r="S61" s="11"/>
      <c r="T61" s="11"/>
      <c r="U61" s="11"/>
      <c r="V61" s="11">
        <v>1</v>
      </c>
      <c r="W61" s="11">
        <v>1</v>
      </c>
      <c r="X61" s="11"/>
      <c r="Y61" s="11"/>
    </row>
    <row r="62" spans="2:25" x14ac:dyDescent="0.25">
      <c r="B62">
        <f t="shared" si="4"/>
        <v>30</v>
      </c>
      <c r="C62" s="12">
        <v>44845</v>
      </c>
      <c r="D62" s="13">
        <v>31.05</v>
      </c>
      <c r="E62" s="14"/>
      <c r="F62" s="14"/>
      <c r="G62" s="14"/>
      <c r="H62">
        <v>1</v>
      </c>
      <c r="N62" s="9"/>
      <c r="W62">
        <v>1</v>
      </c>
    </row>
    <row r="63" spans="2:25" x14ac:dyDescent="0.25">
      <c r="B63">
        <f t="shared" si="4"/>
        <v>30</v>
      </c>
      <c r="C63" s="10">
        <v>44846</v>
      </c>
      <c r="D63" s="13">
        <v>31.35</v>
      </c>
      <c r="E63" s="14"/>
      <c r="F63" s="14"/>
      <c r="G63" s="14"/>
      <c r="H63" s="11">
        <v>1</v>
      </c>
      <c r="I63" s="11"/>
      <c r="J63" s="11"/>
      <c r="K63" s="11">
        <v>1</v>
      </c>
      <c r="L63" s="11"/>
      <c r="M63" s="11"/>
      <c r="N63" s="9"/>
      <c r="O63" s="11"/>
      <c r="P63" s="11"/>
      <c r="Q63" s="11"/>
      <c r="R63" s="11"/>
      <c r="S63" s="11"/>
      <c r="T63" s="11"/>
      <c r="U63" s="11"/>
      <c r="V63" s="11">
        <v>1</v>
      </c>
      <c r="W63" s="11"/>
      <c r="X63" s="11"/>
      <c r="Y63" s="11"/>
    </row>
    <row r="64" spans="2:25" x14ac:dyDescent="0.25">
      <c r="B64">
        <f t="shared" si="4"/>
        <v>30</v>
      </c>
      <c r="C64" s="12">
        <v>44847</v>
      </c>
      <c r="D64" s="13">
        <v>31.42</v>
      </c>
      <c r="E64" s="14"/>
      <c r="F64" s="14"/>
      <c r="G64" s="14"/>
      <c r="K64">
        <v>3</v>
      </c>
      <c r="M64">
        <v>1</v>
      </c>
      <c r="N64" s="9"/>
      <c r="W64">
        <v>1</v>
      </c>
    </row>
    <row r="65" spans="2:25" x14ac:dyDescent="0.25">
      <c r="B65">
        <f t="shared" si="4"/>
        <v>25</v>
      </c>
      <c r="C65" s="10">
        <v>44848</v>
      </c>
      <c r="D65" s="11">
        <v>29.91</v>
      </c>
      <c r="E65" s="11">
        <v>1</v>
      </c>
      <c r="F65" s="11"/>
      <c r="G65" s="11"/>
      <c r="H65" s="11"/>
      <c r="I65" s="11"/>
      <c r="J65" s="11"/>
      <c r="K65" s="11"/>
      <c r="L65" s="11"/>
      <c r="M65" s="11"/>
      <c r="N65" s="9"/>
      <c r="O65" s="11"/>
      <c r="P65" s="11"/>
      <c r="Q65" s="11"/>
      <c r="R65" s="11"/>
      <c r="S65" s="11"/>
      <c r="T65" s="11"/>
      <c r="U65" s="11"/>
      <c r="V65" s="11"/>
      <c r="W65" s="11">
        <v>1</v>
      </c>
      <c r="X65" s="11"/>
      <c r="Y65" s="11"/>
    </row>
    <row r="66" spans="2:25" x14ac:dyDescent="0.25">
      <c r="B66">
        <f t="shared" si="4"/>
        <v>25</v>
      </c>
      <c r="C66" s="12">
        <v>44851</v>
      </c>
      <c r="D66">
        <v>29.68</v>
      </c>
      <c r="F66">
        <v>0</v>
      </c>
      <c r="K66">
        <v>1</v>
      </c>
      <c r="N66" s="9"/>
      <c r="S66">
        <v>1</v>
      </c>
    </row>
    <row r="67" spans="2:25" x14ac:dyDescent="0.25">
      <c r="B67">
        <f t="shared" si="4"/>
        <v>25</v>
      </c>
      <c r="C67" s="10">
        <v>44852</v>
      </c>
      <c r="D67" s="11">
        <v>29.21</v>
      </c>
      <c r="E67" s="11"/>
      <c r="F67" s="11"/>
      <c r="G67" s="11"/>
      <c r="H67" s="11"/>
      <c r="I67" s="11"/>
      <c r="J67" s="11"/>
      <c r="K67" s="11">
        <v>1</v>
      </c>
      <c r="L67" s="11"/>
      <c r="M67" s="11"/>
      <c r="N67" s="9"/>
      <c r="O67" s="11"/>
      <c r="P67" s="11"/>
      <c r="Q67" s="11"/>
      <c r="R67" s="11"/>
      <c r="S67" s="11"/>
      <c r="T67" s="11"/>
      <c r="U67" s="11"/>
      <c r="V67" s="11"/>
      <c r="W67" s="11">
        <v>1</v>
      </c>
      <c r="X67" s="11"/>
      <c r="Y67" s="11"/>
    </row>
    <row r="68" spans="2:25" x14ac:dyDescent="0.25">
      <c r="B68">
        <f t="shared" si="4"/>
        <v>25</v>
      </c>
      <c r="C68" s="12">
        <v>44853</v>
      </c>
      <c r="D68">
        <v>28.58</v>
      </c>
      <c r="E68">
        <v>1</v>
      </c>
      <c r="H68">
        <v>1</v>
      </c>
      <c r="N68" s="9"/>
      <c r="W68">
        <v>1</v>
      </c>
    </row>
    <row r="69" spans="2:25" x14ac:dyDescent="0.25">
      <c r="B69">
        <f t="shared" si="4"/>
        <v>25</v>
      </c>
      <c r="C69" s="10">
        <v>44854</v>
      </c>
      <c r="D69" s="11">
        <v>28.15</v>
      </c>
      <c r="E69" s="11"/>
      <c r="F69" s="11"/>
      <c r="G69" s="11"/>
      <c r="H69" s="11">
        <v>1</v>
      </c>
      <c r="I69" s="11"/>
      <c r="J69" s="11"/>
      <c r="K69" s="11"/>
      <c r="L69" s="11"/>
      <c r="M69" s="11"/>
      <c r="N69" s="9"/>
      <c r="O69" s="11"/>
      <c r="P69" s="11"/>
      <c r="Q69" s="11"/>
      <c r="R69" s="11">
        <v>1</v>
      </c>
      <c r="S69" s="11"/>
      <c r="T69" s="11"/>
      <c r="U69" s="11"/>
      <c r="V69" s="11"/>
      <c r="W69" s="11"/>
      <c r="X69" s="11"/>
      <c r="Y69" s="11"/>
    </row>
    <row r="70" spans="2:25" x14ac:dyDescent="0.25">
      <c r="B70">
        <f t="shared" si="4"/>
        <v>25</v>
      </c>
      <c r="C70" s="12">
        <v>44855</v>
      </c>
      <c r="D70">
        <v>27.62</v>
      </c>
      <c r="E70">
        <v>0</v>
      </c>
      <c r="H70">
        <v>1</v>
      </c>
      <c r="N70" s="9"/>
      <c r="R70">
        <v>1</v>
      </c>
      <c r="S70">
        <v>3</v>
      </c>
      <c r="T70">
        <v>1</v>
      </c>
    </row>
    <row r="71" spans="2:25" x14ac:dyDescent="0.25">
      <c r="B71">
        <f t="shared" si="4"/>
        <v>25</v>
      </c>
      <c r="C71" s="10">
        <v>44858</v>
      </c>
      <c r="D71" s="11">
        <v>27.57</v>
      </c>
      <c r="E71" s="11"/>
      <c r="F71" s="11"/>
      <c r="G71" s="11"/>
      <c r="H71" s="11">
        <v>1</v>
      </c>
      <c r="I71" s="11"/>
      <c r="J71" s="11"/>
      <c r="K71" s="11">
        <v>1</v>
      </c>
      <c r="L71" s="11"/>
      <c r="M71" s="11"/>
      <c r="N71" s="9"/>
      <c r="O71" s="11"/>
      <c r="P71" s="11"/>
      <c r="Q71" s="11"/>
      <c r="R71" s="11"/>
      <c r="S71" s="11"/>
      <c r="T71" s="11"/>
      <c r="U71" s="11">
        <v>1</v>
      </c>
      <c r="V71" s="11"/>
      <c r="W71" s="11"/>
      <c r="X71" s="11"/>
      <c r="Y71" s="11"/>
    </row>
    <row r="72" spans="2:25" x14ac:dyDescent="0.25">
      <c r="B72">
        <f t="shared" si="4"/>
        <v>25</v>
      </c>
      <c r="C72" s="12">
        <v>44859</v>
      </c>
      <c r="D72">
        <v>28.21</v>
      </c>
      <c r="H72">
        <v>3</v>
      </c>
      <c r="I72">
        <v>2</v>
      </c>
      <c r="K72">
        <v>1</v>
      </c>
      <c r="N72" s="9"/>
      <c r="W72">
        <v>1</v>
      </c>
    </row>
    <row r="73" spans="2:25" x14ac:dyDescent="0.25">
      <c r="B73">
        <f t="shared" si="4"/>
        <v>25</v>
      </c>
      <c r="C73" s="10">
        <v>44860</v>
      </c>
      <c r="D73" s="11">
        <v>27.61</v>
      </c>
      <c r="E73" s="11"/>
      <c r="F73" s="11">
        <v>1</v>
      </c>
      <c r="G73" s="11"/>
      <c r="H73" s="11"/>
      <c r="I73" s="11"/>
      <c r="J73" s="11"/>
      <c r="K73" s="11"/>
      <c r="L73" s="11"/>
      <c r="M73" s="11"/>
      <c r="N73" s="9"/>
      <c r="O73" s="11"/>
      <c r="P73" s="11"/>
      <c r="Q73" s="11"/>
      <c r="R73" s="11">
        <v>1</v>
      </c>
      <c r="S73" s="11"/>
      <c r="T73" s="11"/>
      <c r="U73" s="11"/>
      <c r="V73" s="11"/>
      <c r="W73" s="11"/>
      <c r="X73" s="11"/>
      <c r="Y73" s="11"/>
    </row>
    <row r="74" spans="2:25" x14ac:dyDescent="0.25">
      <c r="B74">
        <f t="shared" si="4"/>
        <v>25</v>
      </c>
      <c r="C74" s="12">
        <v>44861</v>
      </c>
      <c r="D74">
        <v>26.96</v>
      </c>
      <c r="H74">
        <v>1</v>
      </c>
      <c r="V74">
        <v>1</v>
      </c>
      <c r="Y74" t="s">
        <v>45</v>
      </c>
    </row>
    <row r="75" spans="2:25" x14ac:dyDescent="0.25">
      <c r="B75">
        <f t="shared" ref="B75:B85" si="5">VLOOKUP(INT(D75),$AE$14:$AE$30,1,1)</f>
        <v>25</v>
      </c>
      <c r="C75" s="12">
        <v>44862</v>
      </c>
      <c r="D75" s="11">
        <v>25.89</v>
      </c>
      <c r="E75">
        <v>1</v>
      </c>
      <c r="V75">
        <v>1</v>
      </c>
    </row>
    <row r="76" spans="2:25" x14ac:dyDescent="0.25">
      <c r="B76">
        <f t="shared" si="5"/>
        <v>20</v>
      </c>
      <c r="C76" s="12">
        <v>44865</v>
      </c>
      <c r="D76">
        <v>24.85</v>
      </c>
      <c r="F76">
        <v>0</v>
      </c>
      <c r="H76">
        <v>1</v>
      </c>
      <c r="W76">
        <v>1</v>
      </c>
    </row>
    <row r="77" spans="2:25" x14ac:dyDescent="0.25">
      <c r="B77">
        <f t="shared" si="5"/>
        <v>25</v>
      </c>
      <c r="C77" s="12">
        <v>44866</v>
      </c>
      <c r="D77">
        <v>25.24</v>
      </c>
      <c r="F77">
        <v>0</v>
      </c>
      <c r="K77">
        <v>1</v>
      </c>
      <c r="W77">
        <v>1</v>
      </c>
    </row>
    <row r="78" spans="2:25" x14ac:dyDescent="0.25">
      <c r="B78">
        <f t="shared" si="5"/>
        <v>20</v>
      </c>
      <c r="C78" s="12">
        <v>44867</v>
      </c>
      <c r="D78">
        <v>24.92</v>
      </c>
      <c r="U78">
        <v>1</v>
      </c>
      <c r="Y78" t="s">
        <v>46</v>
      </c>
    </row>
    <row r="79" spans="2:25" x14ac:dyDescent="0.25">
      <c r="B79">
        <f t="shared" si="5"/>
        <v>25</v>
      </c>
      <c r="C79" s="12">
        <v>44868</v>
      </c>
      <c r="D79">
        <v>25.16</v>
      </c>
      <c r="H79">
        <v>3</v>
      </c>
      <c r="I79">
        <v>1</v>
      </c>
    </row>
    <row r="80" spans="2:25" x14ac:dyDescent="0.25">
      <c r="B80">
        <f t="shared" si="5"/>
        <v>20</v>
      </c>
      <c r="C80" s="12">
        <v>44869</v>
      </c>
      <c r="D80">
        <v>24.29</v>
      </c>
      <c r="Y80" t="s">
        <v>48</v>
      </c>
    </row>
    <row r="81" spans="2:25" x14ac:dyDescent="0.25">
      <c r="B81">
        <f t="shared" si="5"/>
        <v>20</v>
      </c>
      <c r="C81" s="12">
        <v>44872</v>
      </c>
      <c r="D81">
        <v>23.24</v>
      </c>
      <c r="H81">
        <v>1</v>
      </c>
      <c r="K81">
        <v>0</v>
      </c>
      <c r="L81">
        <v>1</v>
      </c>
    </row>
    <row r="82" spans="2:25" x14ac:dyDescent="0.25">
      <c r="B82">
        <f t="shared" si="5"/>
        <v>20</v>
      </c>
      <c r="C82" s="12">
        <v>44873</v>
      </c>
      <c r="D82">
        <v>23.22</v>
      </c>
      <c r="H82">
        <v>1</v>
      </c>
      <c r="R82">
        <v>1</v>
      </c>
      <c r="S82">
        <v>1</v>
      </c>
      <c r="Y82" t="s">
        <v>47</v>
      </c>
    </row>
    <row r="83" spans="2:25" x14ac:dyDescent="0.25">
      <c r="B83">
        <f t="shared" si="5"/>
        <v>20</v>
      </c>
      <c r="C83" s="12">
        <v>44874</v>
      </c>
      <c r="D83">
        <v>22.62</v>
      </c>
      <c r="E83">
        <v>1</v>
      </c>
      <c r="I83">
        <v>1</v>
      </c>
      <c r="R83">
        <v>1</v>
      </c>
    </row>
    <row r="84" spans="2:25" x14ac:dyDescent="0.25">
      <c r="B84">
        <f t="shared" si="5"/>
        <v>20</v>
      </c>
      <c r="C84" s="12">
        <v>44875</v>
      </c>
      <c r="D84">
        <v>23.05</v>
      </c>
      <c r="K84">
        <v>2</v>
      </c>
      <c r="Y84" t="s">
        <v>51</v>
      </c>
    </row>
    <row r="85" spans="2:25" x14ac:dyDescent="0.25">
      <c r="B85">
        <f t="shared" si="5"/>
        <v>20</v>
      </c>
      <c r="C85" s="12">
        <v>44876</v>
      </c>
      <c r="D85">
        <v>21.87</v>
      </c>
      <c r="E85">
        <v>1</v>
      </c>
      <c r="V85">
        <v>1</v>
      </c>
      <c r="Y85" t="s">
        <v>52</v>
      </c>
    </row>
    <row r="86" spans="2:25" x14ac:dyDescent="0.25">
      <c r="D86">
        <v>22.28</v>
      </c>
    </row>
  </sheetData>
  <autoFilter ref="C10:M72" xr:uid="{00000000-0009-0000-0000-000000000000}"/>
  <mergeCells count="7">
    <mergeCell ref="O9:T9"/>
    <mergeCell ref="AH1:AN1"/>
    <mergeCell ref="AP1:AV1"/>
    <mergeCell ref="AX1:BD1"/>
    <mergeCell ref="E1:K1"/>
    <mergeCell ref="P1:V1"/>
    <mergeCell ref="X1:AB1"/>
  </mergeCells>
  <pageMargins left="0.7" right="0.7" top="0.75" bottom="0.75" header="0.3" footer="0.3"/>
  <pageSetup paperSize="9" orientation="portrait" r:id="rId1"/>
  <drawing r:id="rId2"/>
  <legacyDrawing r:id="rId3"/>
  <tableParts count="3"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78"/>
  <sheetViews>
    <sheetView tabSelected="1" zoomScale="80" zoomScaleNormal="80" workbookViewId="0">
      <selection activeCell="V34" sqref="V34"/>
    </sheetView>
  </sheetViews>
  <sheetFormatPr baseColWidth="10" defaultRowHeight="15" x14ac:dyDescent="0.25"/>
  <cols>
    <col min="1" max="1" width="3.5703125" style="86" customWidth="1"/>
    <col min="2" max="6" width="11.42578125" style="86"/>
    <col min="7" max="7" width="6.5703125" style="86" bestFit="1" customWidth="1"/>
    <col min="8" max="16" width="11.42578125" style="86"/>
    <col min="17" max="17" width="2.5703125" style="86" customWidth="1"/>
    <col min="18" max="16384" width="11.42578125" style="86"/>
  </cols>
  <sheetData>
    <row r="1" spans="1:29" x14ac:dyDescent="0.25">
      <c r="A1" s="76"/>
      <c r="B1" s="77"/>
      <c r="C1" s="77"/>
      <c r="D1" s="77"/>
      <c r="E1" s="77"/>
      <c r="F1" s="78"/>
      <c r="H1" s="76"/>
      <c r="I1" s="77"/>
      <c r="J1" s="77"/>
      <c r="K1" s="77"/>
      <c r="L1" s="77"/>
      <c r="M1" s="77"/>
      <c r="N1" s="77"/>
      <c r="O1" s="77"/>
      <c r="P1" s="78"/>
      <c r="R1" s="76"/>
      <c r="S1" s="77"/>
      <c r="T1" s="77"/>
      <c r="U1" s="77"/>
      <c r="V1" s="77"/>
      <c r="W1" s="77"/>
      <c r="X1" s="77"/>
      <c r="Y1" s="77"/>
      <c r="Z1" s="77"/>
      <c r="AA1" s="77"/>
      <c r="AB1" s="77"/>
      <c r="AC1" s="78"/>
    </row>
    <row r="2" spans="1:29" s="90" customFormat="1" ht="28.5" x14ac:dyDescent="0.45">
      <c r="A2" s="87"/>
      <c r="B2" s="88" t="s">
        <v>62</v>
      </c>
      <c r="C2" s="88"/>
      <c r="D2" s="88"/>
      <c r="E2" s="88"/>
      <c r="F2" s="89"/>
      <c r="H2" s="87"/>
      <c r="I2" s="88" t="s">
        <v>64</v>
      </c>
      <c r="J2" s="88"/>
      <c r="K2" s="88"/>
      <c r="L2" s="88"/>
      <c r="M2" s="88"/>
      <c r="N2" s="88"/>
      <c r="O2" s="88"/>
      <c r="P2" s="89"/>
      <c r="R2" s="87"/>
      <c r="S2" s="88" t="s">
        <v>68</v>
      </c>
      <c r="T2" s="88"/>
      <c r="U2" s="88"/>
      <c r="V2" s="88"/>
      <c r="W2" s="88"/>
      <c r="X2" s="88"/>
      <c r="Y2" s="88"/>
      <c r="Z2" s="88"/>
      <c r="AA2" s="88"/>
      <c r="AB2" s="88"/>
      <c r="AC2" s="89"/>
    </row>
    <row r="3" spans="1:29" ht="15.75" thickBot="1" x14ac:dyDescent="0.3">
      <c r="A3" s="79"/>
      <c r="B3" s="80"/>
      <c r="C3" s="80"/>
      <c r="D3" s="80"/>
      <c r="E3" s="80"/>
      <c r="F3" s="81"/>
      <c r="H3" s="79"/>
      <c r="I3" s="80"/>
      <c r="J3" s="80"/>
      <c r="K3" s="80"/>
      <c r="L3" s="80"/>
      <c r="M3" s="80"/>
      <c r="N3" s="80"/>
      <c r="O3" s="80"/>
      <c r="P3" s="81"/>
      <c r="R3" s="79"/>
      <c r="S3" s="80"/>
      <c r="T3" s="80"/>
      <c r="U3" s="80"/>
      <c r="V3" s="80"/>
      <c r="W3" s="80"/>
      <c r="X3" s="80"/>
      <c r="Y3" s="80"/>
      <c r="Z3" s="80"/>
      <c r="AA3" s="80"/>
      <c r="AB3" s="80"/>
      <c r="AC3" s="81"/>
    </row>
    <row r="4" spans="1:29" ht="15.75" thickBot="1" x14ac:dyDescent="0.3">
      <c r="A4" s="79"/>
      <c r="B4" s="80" t="s">
        <v>65</v>
      </c>
      <c r="C4" s="80"/>
      <c r="D4" s="80"/>
      <c r="E4" s="80" t="s">
        <v>63</v>
      </c>
      <c r="F4" s="81"/>
      <c r="H4" s="79"/>
      <c r="I4" s="48" t="s">
        <v>54</v>
      </c>
      <c r="J4" s="51" t="s">
        <v>4</v>
      </c>
      <c r="K4" s="52" t="s">
        <v>5</v>
      </c>
      <c r="L4" s="49" t="s">
        <v>60</v>
      </c>
      <c r="M4" s="51" t="s">
        <v>6</v>
      </c>
      <c r="N4" s="52" t="s">
        <v>7</v>
      </c>
      <c r="O4" s="50" t="s">
        <v>59</v>
      </c>
      <c r="P4" s="81"/>
      <c r="R4" s="79"/>
      <c r="S4" s="91" t="s">
        <v>69</v>
      </c>
      <c r="T4" s="80"/>
      <c r="U4" s="80"/>
      <c r="V4" s="80"/>
      <c r="W4" s="80"/>
      <c r="X4" s="80"/>
      <c r="Y4" s="80"/>
      <c r="Z4" s="80"/>
      <c r="AA4" s="80"/>
      <c r="AB4" s="80"/>
      <c r="AC4" s="81"/>
    </row>
    <row r="5" spans="1:29" ht="15.75" thickBot="1" x14ac:dyDescent="0.3">
      <c r="A5" s="79"/>
      <c r="B5" s="85">
        <v>14224.86</v>
      </c>
      <c r="C5" s="80"/>
      <c r="D5" s="80"/>
      <c r="E5" s="85">
        <v>22.18</v>
      </c>
      <c r="F5" s="81"/>
      <c r="H5" s="79"/>
      <c r="I5" s="53">
        <v>0</v>
      </c>
      <c r="J5" s="54">
        <v>-40</v>
      </c>
      <c r="K5" s="56">
        <v>-40</v>
      </c>
      <c r="L5" s="55">
        <v>-35</v>
      </c>
      <c r="M5" s="54">
        <v>40</v>
      </c>
      <c r="N5" s="56">
        <v>40</v>
      </c>
      <c r="O5" s="57">
        <v>35</v>
      </c>
      <c r="P5" s="81"/>
      <c r="R5" s="79"/>
      <c r="S5" s="86" t="s">
        <v>81</v>
      </c>
      <c r="T5" s="80"/>
      <c r="U5" s="80"/>
      <c r="V5" s="80"/>
      <c r="W5" s="80"/>
      <c r="X5" s="80"/>
      <c r="Y5" s="80"/>
      <c r="Z5" s="80"/>
      <c r="AA5" s="80"/>
      <c r="AB5" s="80"/>
      <c r="AC5" s="81"/>
    </row>
    <row r="6" spans="1:29" ht="18" x14ac:dyDescent="0.35">
      <c r="A6" s="79"/>
      <c r="B6" s="80"/>
      <c r="C6" s="80"/>
      <c r="D6" s="80"/>
      <c r="E6" s="80"/>
      <c r="F6" s="81"/>
      <c r="H6" s="79"/>
      <c r="I6" s="58">
        <v>20</v>
      </c>
      <c r="J6" s="59">
        <v>-50</v>
      </c>
      <c r="K6" s="61">
        <v>-50</v>
      </c>
      <c r="L6" s="60">
        <v>-35</v>
      </c>
      <c r="M6" s="59">
        <v>50</v>
      </c>
      <c r="N6" s="61">
        <v>50</v>
      </c>
      <c r="O6" s="62">
        <v>35</v>
      </c>
      <c r="P6" s="81"/>
      <c r="R6" s="79"/>
      <c r="S6" s="80" t="s">
        <v>84</v>
      </c>
      <c r="T6" s="80"/>
      <c r="U6" s="80"/>
      <c r="V6" s="80"/>
      <c r="W6" s="80"/>
      <c r="X6" s="80"/>
      <c r="Y6" s="80"/>
      <c r="Z6" s="80"/>
      <c r="AA6" s="80"/>
      <c r="AB6" s="80"/>
      <c r="AC6" s="81"/>
    </row>
    <row r="7" spans="1:29" ht="18.75" thickBot="1" x14ac:dyDescent="0.4">
      <c r="A7" s="79"/>
      <c r="B7" s="80" t="s">
        <v>66</v>
      </c>
      <c r="C7" s="80"/>
      <c r="D7" s="80"/>
      <c r="E7" s="80" t="s">
        <v>67</v>
      </c>
      <c r="F7" s="81"/>
      <c r="H7" s="79"/>
      <c r="I7" s="58">
        <v>25</v>
      </c>
      <c r="J7" s="59">
        <v>-55</v>
      </c>
      <c r="K7" s="61">
        <v>-55</v>
      </c>
      <c r="L7" s="60">
        <v>-35</v>
      </c>
      <c r="M7" s="59">
        <v>55</v>
      </c>
      <c r="N7" s="61">
        <v>55</v>
      </c>
      <c r="O7" s="62">
        <v>35</v>
      </c>
      <c r="P7" s="81"/>
      <c r="R7" s="79"/>
      <c r="S7" s="80" t="s">
        <v>85</v>
      </c>
      <c r="T7" s="80"/>
      <c r="U7" s="80"/>
      <c r="V7" s="80"/>
      <c r="W7" s="80"/>
      <c r="X7" s="80"/>
      <c r="Y7" s="80"/>
      <c r="Z7" s="80"/>
      <c r="AA7" s="80"/>
      <c r="AB7" s="80"/>
      <c r="AC7" s="81"/>
    </row>
    <row r="8" spans="1:29" ht="15.75" thickBot="1" x14ac:dyDescent="0.3">
      <c r="A8" s="79"/>
      <c r="B8" s="85">
        <v>14310.65</v>
      </c>
      <c r="C8" s="80"/>
      <c r="D8" s="80"/>
      <c r="E8" s="85">
        <v>14410.5</v>
      </c>
      <c r="F8" s="81"/>
      <c r="H8" s="79"/>
      <c r="I8" s="63">
        <v>30</v>
      </c>
      <c r="J8" s="64">
        <v>-100</v>
      </c>
      <c r="K8" s="66">
        <v>-65</v>
      </c>
      <c r="L8" s="65">
        <v>-35</v>
      </c>
      <c r="M8" s="64">
        <v>65</v>
      </c>
      <c r="N8" s="66">
        <v>65</v>
      </c>
      <c r="O8" s="67">
        <v>35</v>
      </c>
      <c r="P8" s="81"/>
      <c r="R8" s="79"/>
      <c r="S8" s="80" t="s">
        <v>86</v>
      </c>
      <c r="T8" s="80"/>
      <c r="U8" s="80"/>
      <c r="V8" s="80"/>
      <c r="W8" s="80"/>
      <c r="X8" s="80"/>
      <c r="Y8" s="80"/>
      <c r="Z8" s="80"/>
      <c r="AA8" s="80"/>
      <c r="AB8" s="80"/>
      <c r="AC8" s="81"/>
    </row>
    <row r="9" spans="1:29" x14ac:dyDescent="0.25">
      <c r="A9" s="79"/>
      <c r="B9" s="80"/>
      <c r="C9" s="80"/>
      <c r="D9" s="80"/>
      <c r="E9" s="80"/>
      <c r="F9" s="81"/>
      <c r="H9" s="79"/>
      <c r="I9" s="80"/>
      <c r="J9" s="80"/>
      <c r="K9" s="80"/>
      <c r="L9" s="80"/>
      <c r="M9" s="80"/>
      <c r="N9" s="80"/>
      <c r="O9" s="80"/>
      <c r="P9" s="81"/>
      <c r="R9" s="79"/>
      <c r="S9" s="80" t="s">
        <v>73</v>
      </c>
      <c r="T9" s="80"/>
      <c r="U9" s="80"/>
      <c r="V9" s="80"/>
      <c r="W9" s="80"/>
      <c r="X9" s="80"/>
      <c r="Y9" s="80"/>
      <c r="Z9" s="80"/>
      <c r="AA9" s="80"/>
      <c r="AB9" s="80"/>
      <c r="AC9" s="81"/>
    </row>
    <row r="10" spans="1:29" ht="15.75" thickBot="1" x14ac:dyDescent="0.3">
      <c r="A10" s="82"/>
      <c r="B10" s="83"/>
      <c r="C10" s="83"/>
      <c r="D10" s="83"/>
      <c r="E10" s="83"/>
      <c r="F10" s="84"/>
      <c r="H10" s="82"/>
      <c r="I10" s="83"/>
      <c r="J10" s="83"/>
      <c r="K10" s="83"/>
      <c r="L10" s="83"/>
      <c r="M10" s="83"/>
      <c r="N10" s="83"/>
      <c r="O10" s="83"/>
      <c r="P10" s="84"/>
      <c r="R10" s="79"/>
      <c r="S10" s="80" t="s">
        <v>76</v>
      </c>
      <c r="T10" s="80"/>
      <c r="U10" s="80"/>
      <c r="V10" s="80"/>
      <c r="W10" s="80"/>
      <c r="X10" s="80"/>
      <c r="Y10" s="80"/>
      <c r="Z10" s="80"/>
      <c r="AA10" s="80"/>
      <c r="AB10" s="80"/>
      <c r="AC10" s="81"/>
    </row>
    <row r="11" spans="1:29" x14ac:dyDescent="0.25">
      <c r="R11" s="79"/>
      <c r="S11" s="80" t="s">
        <v>74</v>
      </c>
      <c r="T11" s="80"/>
      <c r="U11" s="80"/>
      <c r="V11" s="80"/>
      <c r="W11" s="80"/>
      <c r="X11" s="80"/>
      <c r="Y11" s="80"/>
      <c r="Z11" s="80"/>
      <c r="AA11" s="80"/>
      <c r="AB11" s="80"/>
      <c r="AC11" s="81"/>
    </row>
    <row r="12" spans="1:29" x14ac:dyDescent="0.25">
      <c r="R12" s="79"/>
      <c r="S12" s="80" t="s">
        <v>75</v>
      </c>
      <c r="T12" s="80"/>
      <c r="U12" s="80"/>
      <c r="V12" s="80"/>
      <c r="W12" s="80"/>
      <c r="X12" s="80"/>
      <c r="Y12" s="80"/>
      <c r="Z12" s="80"/>
      <c r="AA12" s="80"/>
      <c r="AB12" s="80"/>
      <c r="AC12" s="81"/>
    </row>
    <row r="13" spans="1:29" x14ac:dyDescent="0.25">
      <c r="R13" s="79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1"/>
    </row>
    <row r="14" spans="1:29" x14ac:dyDescent="0.25">
      <c r="R14" s="79"/>
      <c r="S14" s="91" t="s">
        <v>72</v>
      </c>
      <c r="T14" s="80"/>
      <c r="U14" s="80"/>
      <c r="V14" s="80"/>
      <c r="W14" s="80"/>
      <c r="X14" s="80"/>
      <c r="Y14" s="80"/>
      <c r="Z14" s="80"/>
      <c r="AA14" s="80"/>
      <c r="AB14" s="80"/>
      <c r="AC14" s="81"/>
    </row>
    <row r="15" spans="1:29" x14ac:dyDescent="0.25">
      <c r="R15" s="79"/>
      <c r="S15" s="86" t="s">
        <v>81</v>
      </c>
      <c r="T15" s="80"/>
      <c r="U15" s="80"/>
      <c r="V15" s="80"/>
      <c r="W15" s="80"/>
      <c r="X15" s="80"/>
      <c r="Y15" s="80"/>
      <c r="Z15" s="80"/>
      <c r="AA15" s="80"/>
      <c r="AB15" s="80"/>
      <c r="AC15" s="81"/>
    </row>
    <row r="16" spans="1:29" x14ac:dyDescent="0.25">
      <c r="R16" s="79"/>
      <c r="S16" s="80" t="s">
        <v>82</v>
      </c>
      <c r="T16" s="80"/>
      <c r="U16" s="80"/>
      <c r="V16" s="80"/>
      <c r="W16" s="80"/>
      <c r="X16" s="80"/>
      <c r="Y16" s="80"/>
      <c r="Z16" s="80"/>
      <c r="AA16" s="80"/>
      <c r="AB16" s="80"/>
      <c r="AC16" s="81"/>
    </row>
    <row r="17" spans="18:29" ht="18" x14ac:dyDescent="0.35">
      <c r="R17" s="79"/>
      <c r="S17" s="80" t="s">
        <v>83</v>
      </c>
      <c r="T17" s="80"/>
      <c r="U17" s="80"/>
      <c r="V17" s="80"/>
      <c r="W17" s="80"/>
      <c r="X17" s="80"/>
      <c r="Y17" s="80"/>
      <c r="Z17" s="80"/>
      <c r="AA17" s="80"/>
      <c r="AB17" s="80"/>
      <c r="AC17" s="81"/>
    </row>
    <row r="18" spans="18:29" x14ac:dyDescent="0.25">
      <c r="R18" s="79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1"/>
    </row>
    <row r="19" spans="18:29" x14ac:dyDescent="0.25">
      <c r="R19" s="79"/>
      <c r="S19" s="91" t="s">
        <v>70</v>
      </c>
      <c r="T19" s="80"/>
      <c r="U19" s="80"/>
      <c r="V19" s="80"/>
      <c r="W19" s="80"/>
      <c r="X19" s="80"/>
      <c r="Y19" s="80"/>
      <c r="Z19" s="80"/>
      <c r="AA19" s="80"/>
      <c r="AB19" s="80"/>
      <c r="AC19" s="81"/>
    </row>
    <row r="20" spans="18:29" x14ac:dyDescent="0.25">
      <c r="R20" s="79"/>
      <c r="S20" s="80" t="s">
        <v>87</v>
      </c>
      <c r="T20" s="80"/>
      <c r="U20" s="80"/>
      <c r="V20" s="80"/>
      <c r="W20" s="80"/>
      <c r="X20" s="80"/>
      <c r="Y20" s="80"/>
      <c r="Z20" s="80"/>
      <c r="AA20" s="80"/>
      <c r="AB20" s="80"/>
      <c r="AC20" s="81"/>
    </row>
    <row r="21" spans="18:29" x14ac:dyDescent="0.25">
      <c r="R21" s="79"/>
      <c r="S21" s="80" t="s">
        <v>71</v>
      </c>
      <c r="T21" s="80"/>
      <c r="U21" s="80"/>
      <c r="V21" s="80"/>
      <c r="W21" s="80"/>
      <c r="X21" s="80"/>
      <c r="Y21" s="80"/>
      <c r="Z21" s="80"/>
      <c r="AA21" s="80"/>
      <c r="AB21" s="80"/>
      <c r="AC21" s="81"/>
    </row>
    <row r="22" spans="18:29" ht="18" x14ac:dyDescent="0.35">
      <c r="R22" s="79"/>
      <c r="S22" s="80" t="s">
        <v>88</v>
      </c>
      <c r="T22" s="80"/>
      <c r="U22" s="80"/>
      <c r="V22" s="80"/>
      <c r="W22" s="80"/>
      <c r="X22" s="80"/>
      <c r="Y22" s="80"/>
      <c r="Z22" s="80"/>
      <c r="AA22" s="80"/>
      <c r="AB22" s="80"/>
      <c r="AC22" s="81"/>
    </row>
    <row r="23" spans="18:29" x14ac:dyDescent="0.25">
      <c r="R23" s="79"/>
      <c r="T23" s="80"/>
      <c r="U23" s="80"/>
      <c r="V23" s="80"/>
      <c r="W23" s="80"/>
      <c r="X23" s="80"/>
      <c r="Y23" s="80"/>
      <c r="Z23" s="80"/>
      <c r="AA23" s="80"/>
      <c r="AB23" s="80"/>
      <c r="AC23" s="81"/>
    </row>
    <row r="24" spans="18:29" x14ac:dyDescent="0.25">
      <c r="R24" s="79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1"/>
    </row>
    <row r="25" spans="18:29" x14ac:dyDescent="0.25">
      <c r="R25" s="79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1"/>
    </row>
    <row r="26" spans="18:29" ht="15.75" thickBot="1" x14ac:dyDescent="0.3">
      <c r="R26" s="82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4"/>
    </row>
    <row r="40" spans="2:11" x14ac:dyDescent="0.25">
      <c r="B40" s="86" t="s">
        <v>77</v>
      </c>
    </row>
    <row r="41" spans="2:11" ht="15.75" thickBot="1" x14ac:dyDescent="0.3"/>
    <row r="42" spans="2:11" ht="15.75" thickBot="1" x14ac:dyDescent="0.3">
      <c r="B42" s="51" t="s">
        <v>4</v>
      </c>
      <c r="C42" s="51">
        <f>IF(B66=B42,B64,MIN($E$8,$B$8)+F44)</f>
        <v>14260.65</v>
      </c>
    </row>
    <row r="43" spans="2:11" ht="15.75" thickBot="1" x14ac:dyDescent="0.3">
      <c r="B43" s="52" t="s">
        <v>5</v>
      </c>
      <c r="C43" s="52">
        <f>C42+G44</f>
        <v>14210.65</v>
      </c>
      <c r="E43" s="48" t="s">
        <v>54</v>
      </c>
      <c r="F43" s="51" t="s">
        <v>4</v>
      </c>
      <c r="G43" s="51" t="s">
        <v>5</v>
      </c>
      <c r="H43" s="49" t="s">
        <v>60</v>
      </c>
      <c r="I43" s="52" t="s">
        <v>6</v>
      </c>
      <c r="J43" s="52" t="s">
        <v>7</v>
      </c>
      <c r="K43" s="50" t="s">
        <v>59</v>
      </c>
    </row>
    <row r="44" spans="2:11" ht="15.75" thickBot="1" x14ac:dyDescent="0.3">
      <c r="B44" s="100" t="s">
        <v>31</v>
      </c>
      <c r="C44" s="67">
        <f>C43+H44</f>
        <v>14175.65</v>
      </c>
      <c r="E44" s="63">
        <f>+VLOOKUP(E5,$I$5:$I$8,1,1)</f>
        <v>20</v>
      </c>
      <c r="F44" s="64">
        <f>+VLOOKUP($E44,$I$5:$O$8,MATCH(F43,$I$4:$O$4,),)</f>
        <v>-50</v>
      </c>
      <c r="G44" s="64">
        <f>+VLOOKUP($E44,$I$5:$O$8,MATCH(G43,$I$4:$O$4,),)</f>
        <v>-50</v>
      </c>
      <c r="H44" s="65">
        <f>+VLOOKUP($E44,$I$5:$O$8,MATCH(H43,$I$4:$O$4,),)</f>
        <v>-35</v>
      </c>
      <c r="I44" s="66">
        <f>+VLOOKUP($E44,$I$5:$O$8,MATCH(I43,$I$4:$O$4,),)</f>
        <v>50</v>
      </c>
      <c r="J44" s="66">
        <f>+VLOOKUP($E44,$I$5:$O$8,MATCH(J43,$I$4:$O$4,),)</f>
        <v>50</v>
      </c>
      <c r="K44" s="67">
        <f>+VLOOKUP($E44,$I$5:$O$8,MATCH(K43,$I$4:$O$4,),)</f>
        <v>35</v>
      </c>
    </row>
    <row r="45" spans="2:11" ht="15.75" thickBot="1" x14ac:dyDescent="0.3"/>
    <row r="46" spans="2:11" ht="15.75" thickBot="1" x14ac:dyDescent="0.3">
      <c r="B46" s="51" t="s">
        <v>6</v>
      </c>
      <c r="C46" s="51">
        <f>IF(B66=B46,B64,MAX($E$8,$B$8)+I44)</f>
        <v>14410.5</v>
      </c>
    </row>
    <row r="47" spans="2:11" ht="15.75" thickBot="1" x14ac:dyDescent="0.3">
      <c r="B47" s="52" t="s">
        <v>7</v>
      </c>
      <c r="C47" s="52">
        <f>C46+J44</f>
        <v>14460.5</v>
      </c>
    </row>
    <row r="48" spans="2:11" ht="15.75" thickBot="1" x14ac:dyDescent="0.3">
      <c r="B48" s="100" t="s">
        <v>32</v>
      </c>
      <c r="C48" s="67">
        <f>C47+K44</f>
        <v>14495.5</v>
      </c>
    </row>
    <row r="50" spans="2:6" x14ac:dyDescent="0.25">
      <c r="B50" s="86" t="s">
        <v>78</v>
      </c>
    </row>
    <row r="51" spans="2:6" ht="15.75" thickBot="1" x14ac:dyDescent="0.3"/>
    <row r="52" spans="2:6" ht="15.75" thickBot="1" x14ac:dyDescent="0.3">
      <c r="B52" s="99" t="s">
        <v>79</v>
      </c>
      <c r="C52" s="102">
        <f>+IF(AND(C53=1,C54=1,C55=1),1,0)</f>
        <v>1</v>
      </c>
      <c r="D52" s="102" t="str">
        <f>+IF(C52=1,IF(E8&gt;B8,"S1","L1"),"")</f>
        <v>S1</v>
      </c>
      <c r="E52" s="102">
        <f>+IF(D52="","",E8)</f>
        <v>14410.5</v>
      </c>
    </row>
    <row r="53" spans="2:6" x14ac:dyDescent="0.25">
      <c r="B53" s="86" t="s">
        <v>80</v>
      </c>
      <c r="C53" s="86">
        <f>+IF(E5&lt;=30,1,0)</f>
        <v>1</v>
      </c>
    </row>
    <row r="54" spans="2:6" x14ac:dyDescent="0.25">
      <c r="B54" s="86" t="s">
        <v>89</v>
      </c>
      <c r="C54" s="86">
        <f>+IF(OR(AND(B5&lt;B8,B8&lt;E8),AND(B5&gt;B8,B8&gt;E8)),1,0)</f>
        <v>1</v>
      </c>
    </row>
    <row r="55" spans="2:6" ht="15.75" thickBot="1" x14ac:dyDescent="0.3">
      <c r="B55" s="86" t="s">
        <v>90</v>
      </c>
      <c r="C55" s="86">
        <f>+IF(AND(ABS(B8-B5)&gt;=10,ABS(E8-B8)&gt;=60,ABS(E8-B8)&lt;300),1,0)</f>
        <v>1</v>
      </c>
    </row>
    <row r="56" spans="2:6" ht="15.75" thickBot="1" x14ac:dyDescent="0.3">
      <c r="B56" s="99" t="s">
        <v>91</v>
      </c>
      <c r="C56" s="102">
        <f>+IF(AND(C57=1,C58=1,C59=1),1,0)</f>
        <v>0</v>
      </c>
      <c r="D56" s="102" t="str">
        <f>+IF(C56=1,IF(E8&lt;B8,"S1","L1"),"")</f>
        <v/>
      </c>
      <c r="E56" s="102" t="str">
        <f>+IF(D56="","",B8)</f>
        <v/>
      </c>
    </row>
    <row r="57" spans="2:6" x14ac:dyDescent="0.25">
      <c r="B57" s="86" t="s">
        <v>80</v>
      </c>
      <c r="C57" s="86">
        <f>+C53</f>
        <v>1</v>
      </c>
    </row>
    <row r="58" spans="2:6" x14ac:dyDescent="0.25">
      <c r="B58" s="86" t="s">
        <v>89</v>
      </c>
      <c r="C58" s="86">
        <f>+IF(OR(C54=0,C55=0),1,0)</f>
        <v>0</v>
      </c>
    </row>
    <row r="59" spans="2:6" x14ac:dyDescent="0.25">
      <c r="B59" s="86" t="s">
        <v>90</v>
      </c>
      <c r="C59" s="86">
        <f>+IF(OR(AND(E5&lt;20,ABS(E8-B8)&gt;=40,ABS(E8-B8)&lt;300),AND(E5&gt;=20,ABS(E8-B8)&gt;=70,ABS(E8-B8)&lt;300)),1,0)</f>
        <v>1</v>
      </c>
    </row>
    <row r="61" spans="2:6" ht="15.75" thickBot="1" x14ac:dyDescent="0.3">
      <c r="B61" s="86" t="s">
        <v>94</v>
      </c>
      <c r="D61" s="86" t="s">
        <v>95</v>
      </c>
    </row>
    <row r="62" spans="2:6" ht="15.75" thickBot="1" x14ac:dyDescent="0.3">
      <c r="B62" s="103" t="str">
        <f>+IF(C52=1,"Double GAP",IF(C56=1,"Wide GAP",IF(ABS(E8-B8)&gt;=300,"Monster GAP","No GAP")))</f>
        <v>Double GAP</v>
      </c>
      <c r="D62" s="103">
        <f>ABS(E8-B8)</f>
        <v>99.850000000000364</v>
      </c>
      <c r="F62" s="103" t="str">
        <f>+B62&amp;" - Punto de Entrada: "&amp;B66&amp;" "&amp;B64&amp;" Objetivo: "&amp;INT(D62)&amp;" puntos"</f>
        <v>Double GAP - Punto de Entrada: S1 14410.5 Objetivo: 99 puntos</v>
      </c>
    </row>
    <row r="63" spans="2:6" ht="15.75" thickBot="1" x14ac:dyDescent="0.3">
      <c r="B63" s="86" t="s">
        <v>92</v>
      </c>
    </row>
    <row r="64" spans="2:6" ht="15.75" thickBot="1" x14ac:dyDescent="0.3">
      <c r="B64" s="104">
        <f>IF(N(E52)+N(E56)=0,"",N(E52)+N(E56))</f>
        <v>14410.5</v>
      </c>
    </row>
    <row r="65" spans="2:11" ht="15.75" thickBot="1" x14ac:dyDescent="0.3">
      <c r="B65" s="86" t="s">
        <v>93</v>
      </c>
    </row>
    <row r="66" spans="2:11" ht="15.75" thickBot="1" x14ac:dyDescent="0.3">
      <c r="B66" s="104" t="str">
        <f>+D52&amp;D56</f>
        <v>S1</v>
      </c>
    </row>
    <row r="69" spans="2:11" x14ac:dyDescent="0.25">
      <c r="B69" s="86" t="s">
        <v>96</v>
      </c>
    </row>
    <row r="70" spans="2:11" x14ac:dyDescent="0.25">
      <c r="B70" s="86" t="s">
        <v>97</v>
      </c>
      <c r="C70" s="86" t="s">
        <v>98</v>
      </c>
      <c r="D70" s="86" t="s">
        <v>99</v>
      </c>
      <c r="E70" s="86" t="s">
        <v>100</v>
      </c>
      <c r="F70" s="86" t="s">
        <v>4</v>
      </c>
      <c r="G70" s="86" t="s">
        <v>5</v>
      </c>
      <c r="H70" s="86" t="s">
        <v>31</v>
      </c>
      <c r="I70" s="86" t="s">
        <v>6</v>
      </c>
      <c r="J70" s="86" t="s">
        <v>7</v>
      </c>
      <c r="K70" s="86" t="s">
        <v>32</v>
      </c>
    </row>
    <row r="71" spans="2:11" x14ac:dyDescent="0.25">
      <c r="B71" s="101">
        <v>0.33333333333333331</v>
      </c>
      <c r="C71" s="86">
        <f>+B5</f>
        <v>14224.86</v>
      </c>
      <c r="D71" s="86">
        <f>+B8</f>
        <v>14310.65</v>
      </c>
      <c r="E71" s="86">
        <f>+E8</f>
        <v>14410.5</v>
      </c>
      <c r="F71" s="86">
        <f>+C42</f>
        <v>14260.65</v>
      </c>
      <c r="G71" s="86">
        <f>+C43</f>
        <v>14210.65</v>
      </c>
      <c r="H71" s="86">
        <f>+C44</f>
        <v>14175.65</v>
      </c>
      <c r="I71" s="86">
        <f>+C46</f>
        <v>14410.5</v>
      </c>
      <c r="J71" s="86">
        <f>+C47</f>
        <v>14460.5</v>
      </c>
      <c r="K71" s="86">
        <f>+C48</f>
        <v>14495.5</v>
      </c>
    </row>
    <row r="72" spans="2:11" x14ac:dyDescent="0.25">
      <c r="B72" s="101">
        <v>0.375</v>
      </c>
      <c r="C72" s="86">
        <f>+C71</f>
        <v>14224.86</v>
      </c>
      <c r="D72" s="86">
        <f t="shared" ref="D72:D78" si="0">+D71</f>
        <v>14310.65</v>
      </c>
      <c r="E72" s="86">
        <f t="shared" ref="E72:E78" si="1">+E71</f>
        <v>14410.5</v>
      </c>
      <c r="F72" s="86">
        <f t="shared" ref="F72:F78" si="2">+F71</f>
        <v>14260.65</v>
      </c>
      <c r="G72" s="86">
        <f t="shared" ref="G72:G78" si="3">+G71</f>
        <v>14210.65</v>
      </c>
      <c r="H72" s="86">
        <f t="shared" ref="H72:H78" si="4">+H71</f>
        <v>14175.65</v>
      </c>
      <c r="I72" s="86">
        <f t="shared" ref="I72:I78" si="5">+I71</f>
        <v>14410.5</v>
      </c>
      <c r="J72" s="86">
        <f t="shared" ref="J72:J78" si="6">+J71</f>
        <v>14460.5</v>
      </c>
      <c r="K72" s="86">
        <f t="shared" ref="K72:K78" si="7">+K71</f>
        <v>14495.5</v>
      </c>
    </row>
    <row r="73" spans="2:11" x14ac:dyDescent="0.25">
      <c r="B73" s="101">
        <v>0.41666666666666669</v>
      </c>
      <c r="C73" s="86">
        <f t="shared" ref="C73:C78" si="8">+C72</f>
        <v>14224.86</v>
      </c>
      <c r="D73" s="86">
        <f t="shared" si="0"/>
        <v>14310.65</v>
      </c>
      <c r="E73" s="86">
        <f t="shared" si="1"/>
        <v>14410.5</v>
      </c>
      <c r="F73" s="86">
        <f t="shared" si="2"/>
        <v>14260.65</v>
      </c>
      <c r="G73" s="86">
        <f t="shared" si="3"/>
        <v>14210.65</v>
      </c>
      <c r="H73" s="86">
        <f t="shared" si="4"/>
        <v>14175.65</v>
      </c>
      <c r="I73" s="86">
        <f t="shared" si="5"/>
        <v>14410.5</v>
      </c>
      <c r="J73" s="86">
        <f t="shared" si="6"/>
        <v>14460.5</v>
      </c>
      <c r="K73" s="86">
        <f t="shared" si="7"/>
        <v>14495.5</v>
      </c>
    </row>
    <row r="74" spans="2:11" x14ac:dyDescent="0.25">
      <c r="B74" s="101">
        <v>0.45833333333333331</v>
      </c>
      <c r="C74" s="86">
        <f t="shared" si="8"/>
        <v>14224.86</v>
      </c>
      <c r="D74" s="86">
        <f t="shared" si="0"/>
        <v>14310.65</v>
      </c>
      <c r="E74" s="86">
        <f t="shared" si="1"/>
        <v>14410.5</v>
      </c>
      <c r="F74" s="86">
        <f t="shared" si="2"/>
        <v>14260.65</v>
      </c>
      <c r="G74" s="86">
        <f t="shared" si="3"/>
        <v>14210.65</v>
      </c>
      <c r="H74" s="86">
        <f t="shared" si="4"/>
        <v>14175.65</v>
      </c>
      <c r="I74" s="86">
        <f t="shared" si="5"/>
        <v>14410.5</v>
      </c>
      <c r="J74" s="86">
        <f t="shared" si="6"/>
        <v>14460.5</v>
      </c>
      <c r="K74" s="86">
        <f t="shared" si="7"/>
        <v>14495.5</v>
      </c>
    </row>
    <row r="75" spans="2:11" x14ac:dyDescent="0.25">
      <c r="B75" s="101">
        <v>0.5</v>
      </c>
      <c r="C75" s="86">
        <f t="shared" si="8"/>
        <v>14224.86</v>
      </c>
      <c r="D75" s="86">
        <f t="shared" si="0"/>
        <v>14310.65</v>
      </c>
      <c r="E75" s="86">
        <f t="shared" si="1"/>
        <v>14410.5</v>
      </c>
      <c r="F75" s="86">
        <f t="shared" si="2"/>
        <v>14260.65</v>
      </c>
      <c r="G75" s="86">
        <f t="shared" si="3"/>
        <v>14210.65</v>
      </c>
      <c r="H75" s="86">
        <f t="shared" si="4"/>
        <v>14175.65</v>
      </c>
      <c r="I75" s="86">
        <f t="shared" si="5"/>
        <v>14410.5</v>
      </c>
      <c r="J75" s="86">
        <f t="shared" si="6"/>
        <v>14460.5</v>
      </c>
      <c r="K75" s="86">
        <f t="shared" si="7"/>
        <v>14495.5</v>
      </c>
    </row>
    <row r="76" spans="2:11" x14ac:dyDescent="0.25">
      <c r="B76" s="101">
        <v>0.54166666666666663</v>
      </c>
      <c r="C76" s="86">
        <f t="shared" si="8"/>
        <v>14224.86</v>
      </c>
      <c r="D76" s="86">
        <f t="shared" si="0"/>
        <v>14310.65</v>
      </c>
      <c r="E76" s="86">
        <f t="shared" si="1"/>
        <v>14410.5</v>
      </c>
      <c r="F76" s="86">
        <f t="shared" si="2"/>
        <v>14260.65</v>
      </c>
      <c r="G76" s="86">
        <f t="shared" si="3"/>
        <v>14210.65</v>
      </c>
      <c r="H76" s="86">
        <f t="shared" si="4"/>
        <v>14175.65</v>
      </c>
      <c r="I76" s="86">
        <f t="shared" si="5"/>
        <v>14410.5</v>
      </c>
      <c r="J76" s="86">
        <f t="shared" si="6"/>
        <v>14460.5</v>
      </c>
      <c r="K76" s="86">
        <f t="shared" si="7"/>
        <v>14495.5</v>
      </c>
    </row>
    <row r="77" spans="2:11" x14ac:dyDescent="0.25">
      <c r="B77" s="101">
        <v>0.58333333333333337</v>
      </c>
      <c r="C77" s="86">
        <f t="shared" si="8"/>
        <v>14224.86</v>
      </c>
      <c r="D77" s="86">
        <f t="shared" si="0"/>
        <v>14310.65</v>
      </c>
      <c r="E77" s="86">
        <f t="shared" si="1"/>
        <v>14410.5</v>
      </c>
      <c r="F77" s="86">
        <f t="shared" si="2"/>
        <v>14260.65</v>
      </c>
      <c r="G77" s="86">
        <f t="shared" si="3"/>
        <v>14210.65</v>
      </c>
      <c r="H77" s="86">
        <f t="shared" si="4"/>
        <v>14175.65</v>
      </c>
      <c r="I77" s="86">
        <f t="shared" si="5"/>
        <v>14410.5</v>
      </c>
      <c r="J77" s="86">
        <f t="shared" si="6"/>
        <v>14460.5</v>
      </c>
      <c r="K77" s="86">
        <f t="shared" si="7"/>
        <v>14495.5</v>
      </c>
    </row>
    <row r="78" spans="2:11" x14ac:dyDescent="0.25">
      <c r="B78" s="101">
        <v>0.60416666666666663</v>
      </c>
      <c r="C78" s="86">
        <f t="shared" si="8"/>
        <v>14224.86</v>
      </c>
      <c r="D78" s="86">
        <f t="shared" si="0"/>
        <v>14310.65</v>
      </c>
      <c r="E78" s="86">
        <f t="shared" si="1"/>
        <v>14410.5</v>
      </c>
      <c r="F78" s="86">
        <f t="shared" si="2"/>
        <v>14260.65</v>
      </c>
      <c r="G78" s="86">
        <f t="shared" si="3"/>
        <v>14210.65</v>
      </c>
      <c r="H78" s="86">
        <f t="shared" si="4"/>
        <v>14175.65</v>
      </c>
      <c r="I78" s="86">
        <f t="shared" si="5"/>
        <v>14410.5</v>
      </c>
      <c r="J78" s="86">
        <f t="shared" si="6"/>
        <v>14460.5</v>
      </c>
      <c r="K78" s="86">
        <f t="shared" si="7"/>
        <v>14495.5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vtad</vt:lpstr>
      <vt:lpstr>Reglas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2022-11-02T09:45:57Z</dcterms:created>
  <dcterms:modified xsi:type="dcterms:W3CDTF">2022-11-12T16:38:37Z</dcterms:modified>
</cp:coreProperties>
</file>